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EPC\Módulo03_Detalhada_20150717_Parte1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104" i="2" l="1"/>
  <c r="N104" i="2" s="1"/>
  <c r="O104" i="2" s="1"/>
  <c r="K104" i="2" l="1"/>
  <c r="M104" i="2"/>
  <c r="L66" i="2"/>
  <c r="K66" i="2" s="1"/>
  <c r="L58" i="2"/>
  <c r="K58" i="2" s="1"/>
  <c r="L50" i="2"/>
  <c r="K50" i="2" s="1"/>
  <c r="L37" i="2"/>
  <c r="N37" i="2" s="1"/>
  <c r="O37" i="2" s="1"/>
  <c r="K37" i="2"/>
  <c r="L20" i="2"/>
  <c r="N20" i="2" s="1"/>
  <c r="O20" i="2" s="1"/>
  <c r="L29" i="2"/>
  <c r="N29" i="2" s="1"/>
  <c r="O29" i="2" s="1"/>
  <c r="L48" i="2"/>
  <c r="K48" i="2" s="1"/>
  <c r="L47" i="2"/>
  <c r="K47" i="2" s="1"/>
  <c r="L42" i="2"/>
  <c r="N42" i="2" s="1"/>
  <c r="O42" i="2" s="1"/>
  <c r="L28" i="2"/>
  <c r="N28" i="2" s="1"/>
  <c r="O28" i="2" s="1"/>
  <c r="L14" i="2"/>
  <c r="N14" i="2" s="1"/>
  <c r="O14" i="2" s="1"/>
  <c r="L16" i="2"/>
  <c r="K16" i="2" s="1"/>
  <c r="L15" i="2"/>
  <c r="M15" i="2" s="1"/>
  <c r="L13" i="2"/>
  <c r="K13" i="2" s="1"/>
  <c r="M66" i="2" l="1"/>
  <c r="N66" i="2"/>
  <c r="O66" i="2" s="1"/>
  <c r="M58" i="2"/>
  <c r="N58" i="2"/>
  <c r="O58" i="2" s="1"/>
  <c r="M50" i="2"/>
  <c r="N50" i="2"/>
  <c r="O50" i="2" s="1"/>
  <c r="M37" i="2"/>
  <c r="K29" i="2"/>
  <c r="K20" i="2"/>
  <c r="M20" i="2"/>
  <c r="M29" i="2"/>
  <c r="M47" i="2"/>
  <c r="N47" i="2"/>
  <c r="O47" i="2" s="1"/>
  <c r="M48" i="2"/>
  <c r="N48" i="2"/>
  <c r="O48" i="2" s="1"/>
  <c r="K42" i="2"/>
  <c r="M42" i="2"/>
  <c r="K28" i="2"/>
  <c r="M28" i="2"/>
  <c r="K14" i="2"/>
  <c r="M14" i="2"/>
  <c r="M16" i="2"/>
  <c r="N16" i="2"/>
  <c r="O16" i="2" s="1"/>
  <c r="N15" i="2"/>
  <c r="O15" i="2" s="1"/>
  <c r="K15" i="2"/>
  <c r="N13" i="2"/>
  <c r="O13" i="2" s="1"/>
  <c r="M13" i="2"/>
  <c r="L98" i="2" l="1"/>
  <c r="K98" i="2" s="1"/>
  <c r="L99" i="2"/>
  <c r="N99" i="2" s="1"/>
  <c r="O99" i="2" s="1"/>
  <c r="N98" i="2" l="1"/>
  <c r="O98" i="2" s="1"/>
  <c r="M99" i="2"/>
  <c r="M98" i="2"/>
  <c r="K99" i="2"/>
  <c r="O9" i="2" l="1"/>
  <c r="O96" i="2" l="1"/>
  <c r="N96" i="2"/>
  <c r="L96" i="2"/>
  <c r="K96" i="2" s="1"/>
  <c r="M96" i="2" l="1"/>
  <c r="L95" i="2"/>
  <c r="M95" i="2" s="1"/>
  <c r="L84" i="2"/>
  <c r="K84" i="2" s="1"/>
  <c r="L83" i="2"/>
  <c r="N83" i="2" s="1"/>
  <c r="O83" i="2" s="1"/>
  <c r="L82" i="2"/>
  <c r="M82" i="2" s="1"/>
  <c r="L81" i="2"/>
  <c r="N81" i="2" s="1"/>
  <c r="O81" i="2" s="1"/>
  <c r="L80" i="2"/>
  <c r="N80" i="2" s="1"/>
  <c r="O80" i="2" s="1"/>
  <c r="L79" i="2"/>
  <c r="N79" i="2" s="1"/>
  <c r="O79" i="2" s="1"/>
  <c r="L12" i="2"/>
  <c r="K12" i="2" s="1"/>
  <c r="L17" i="2"/>
  <c r="K17" i="2" s="1"/>
  <c r="L18" i="2"/>
  <c r="K18" i="2" s="1"/>
  <c r="N18" i="2"/>
  <c r="O18" i="2" s="1"/>
  <c r="L19" i="2"/>
  <c r="L21" i="2"/>
  <c r="M21" i="2" s="1"/>
  <c r="L22" i="2"/>
  <c r="K22" i="2" s="1"/>
  <c r="L23" i="2"/>
  <c r="K23" i="2" s="1"/>
  <c r="N23" i="2"/>
  <c r="O23" i="2"/>
  <c r="L24" i="2"/>
  <c r="M24" i="2" s="1"/>
  <c r="L25" i="2"/>
  <c r="K25" i="2" s="1"/>
  <c r="L26" i="2"/>
  <c r="K26" i="2" s="1"/>
  <c r="L27" i="2"/>
  <c r="K27" i="2" s="1"/>
  <c r="L30" i="2"/>
  <c r="K30" i="2" s="1"/>
  <c r="L31" i="2"/>
  <c r="M31" i="2" s="1"/>
  <c r="L32" i="2"/>
  <c r="K32" i="2" s="1"/>
  <c r="L33" i="2"/>
  <c r="M33" i="2" s="1"/>
  <c r="L34" i="2"/>
  <c r="K34" i="2" s="1"/>
  <c r="L35" i="2"/>
  <c r="M35" i="2" s="1"/>
  <c r="L36" i="2"/>
  <c r="K36" i="2" s="1"/>
  <c r="L38" i="2"/>
  <c r="K38" i="2" s="1"/>
  <c r="L39" i="2"/>
  <c r="K39" i="2" s="1"/>
  <c r="L40" i="2"/>
  <c r="K40" i="2" s="1"/>
  <c r="L41" i="2"/>
  <c r="K41" i="2" s="1"/>
  <c r="L43" i="2"/>
  <c r="L44" i="2"/>
  <c r="L45" i="2"/>
  <c r="M45" i="2" s="1"/>
  <c r="L46" i="2"/>
  <c r="K46" i="2" s="1"/>
  <c r="L49" i="2"/>
  <c r="K49" i="2" s="1"/>
  <c r="L51" i="2"/>
  <c r="M51" i="2" s="1"/>
  <c r="L52" i="2"/>
  <c r="M52" i="2" s="1"/>
  <c r="L53" i="2"/>
  <c r="K53" i="2" s="1"/>
  <c r="L54" i="2"/>
  <c r="M54" i="2" s="1"/>
  <c r="L55" i="2"/>
  <c r="K55" i="2" s="1"/>
  <c r="L56" i="2"/>
  <c r="M56" i="2" s="1"/>
  <c r="L57" i="2"/>
  <c r="K57" i="2" s="1"/>
  <c r="L59" i="2"/>
  <c r="M59" i="2" s="1"/>
  <c r="L60" i="2"/>
  <c r="K60" i="2" s="1"/>
  <c r="L61" i="2"/>
  <c r="M61" i="2" s="1"/>
  <c r="N61" i="2"/>
  <c r="O61" i="2" s="1"/>
  <c r="L62" i="2"/>
  <c r="K62" i="2" s="1"/>
  <c r="L63" i="2"/>
  <c r="M63" i="2" s="1"/>
  <c r="L64" i="2"/>
  <c r="K64" i="2" s="1"/>
  <c r="L65" i="2"/>
  <c r="K65" i="2" s="1"/>
  <c r="L67" i="2"/>
  <c r="K67" i="2" s="1"/>
  <c r="L68" i="2"/>
  <c r="L69" i="2"/>
  <c r="L70" i="2"/>
  <c r="M70" i="2" s="1"/>
  <c r="L71" i="2"/>
  <c r="K71" i="2" s="1"/>
  <c r="L72" i="2"/>
  <c r="M72" i="2" s="1"/>
  <c r="L73" i="2"/>
  <c r="M73" i="2" s="1"/>
  <c r="L74" i="2"/>
  <c r="M74" i="2" s="1"/>
  <c r="L75" i="2"/>
  <c r="K75" i="2" s="1"/>
  <c r="L76" i="2"/>
  <c r="M76" i="2" s="1"/>
  <c r="L77" i="2"/>
  <c r="K77" i="2" s="1"/>
  <c r="L78" i="2"/>
  <c r="M78" i="2" s="1"/>
  <c r="L85" i="2"/>
  <c r="K85" i="2" s="1"/>
  <c r="L86" i="2"/>
  <c r="M86" i="2" s="1"/>
  <c r="N86" i="2"/>
  <c r="O86" i="2"/>
  <c r="L87" i="2"/>
  <c r="K87" i="2" s="1"/>
  <c r="L88" i="2"/>
  <c r="K88" i="2" s="1"/>
  <c r="L89" i="2"/>
  <c r="L90" i="2"/>
  <c r="L91" i="2"/>
  <c r="M91" i="2" s="1"/>
  <c r="L92" i="2"/>
  <c r="K92" i="2" s="1"/>
  <c r="L93" i="2"/>
  <c r="K93" i="2" s="1"/>
  <c r="N93" i="2"/>
  <c r="O93" i="2"/>
  <c r="L94" i="2"/>
  <c r="M94" i="2" s="1"/>
  <c r="L97" i="2"/>
  <c r="K97" i="2" s="1"/>
  <c r="L11" i="2"/>
  <c r="M11" i="2" s="1"/>
  <c r="O10" i="2"/>
  <c r="N10" i="2"/>
  <c r="L10" i="2"/>
  <c r="K10" i="2" s="1"/>
  <c r="N9" i="2"/>
  <c r="L9" i="2"/>
  <c r="M9" i="2" s="1"/>
  <c r="N71" i="2" l="1"/>
  <c r="O71" i="2" s="1"/>
  <c r="N85" i="2"/>
  <c r="O85" i="2" s="1"/>
  <c r="N56" i="2"/>
  <c r="O56" i="2" s="1"/>
  <c r="N94" i="2"/>
  <c r="O94" i="2" s="1"/>
  <c r="N88" i="2"/>
  <c r="O88" i="2" s="1"/>
  <c r="N84" i="2"/>
  <c r="O84" i="2" s="1"/>
  <c r="N78" i="2"/>
  <c r="O78" i="2" s="1"/>
  <c r="N70" i="2"/>
  <c r="O70" i="2" s="1"/>
  <c r="N62" i="2"/>
  <c r="O62" i="2" s="1"/>
  <c r="N57" i="2"/>
  <c r="O57" i="2" s="1"/>
  <c r="N49" i="2"/>
  <c r="O49" i="2" s="1"/>
  <c r="N46" i="2"/>
  <c r="O46" i="2" s="1"/>
  <c r="N45" i="2"/>
  <c r="O45" i="2" s="1"/>
  <c r="N38" i="2"/>
  <c r="O38" i="2" s="1"/>
  <c r="N35" i="2"/>
  <c r="O35" i="2" s="1"/>
  <c r="N36" i="2"/>
  <c r="O36" i="2" s="1"/>
  <c r="N27" i="2"/>
  <c r="O27" i="2" s="1"/>
  <c r="N26" i="2"/>
  <c r="O26" i="2" s="1"/>
  <c r="N24" i="2"/>
  <c r="O24" i="2" s="1"/>
  <c r="N17" i="2"/>
  <c r="O17" i="2" s="1"/>
  <c r="K21" i="2"/>
  <c r="K86" i="2"/>
  <c r="N21" i="2"/>
  <c r="O21" i="2" s="1"/>
  <c r="N40" i="2"/>
  <c r="O40" i="2" s="1"/>
  <c r="N25" i="2"/>
  <c r="O25" i="2" s="1"/>
  <c r="N22" i="2"/>
  <c r="O22" i="2" s="1"/>
  <c r="M88" i="2"/>
  <c r="M22" i="2"/>
  <c r="N65" i="2"/>
  <c r="O65" i="2" s="1"/>
  <c r="N41" i="2"/>
  <c r="O41" i="2" s="1"/>
  <c r="M18" i="2"/>
  <c r="M17" i="2"/>
  <c r="N97" i="2"/>
  <c r="O97" i="2" s="1"/>
  <c r="N95" i="2"/>
  <c r="O95" i="2" s="1"/>
  <c r="K95" i="2"/>
  <c r="K45" i="2"/>
  <c r="M41" i="2"/>
  <c r="M40" i="2"/>
  <c r="K35" i="2"/>
  <c r="K31" i="2"/>
  <c r="M26" i="2"/>
  <c r="M25" i="2"/>
  <c r="M23" i="2"/>
  <c r="K79" i="2"/>
  <c r="M80" i="2"/>
  <c r="N32" i="2"/>
  <c r="O32" i="2" s="1"/>
  <c r="N31" i="2"/>
  <c r="O31" i="2" s="1"/>
  <c r="M10" i="2"/>
  <c r="K94" i="2"/>
  <c r="M71" i="2"/>
  <c r="M62" i="2"/>
  <c r="K56" i="2"/>
  <c r="M49" i="2"/>
  <c r="M46" i="2"/>
  <c r="M36" i="2"/>
  <c r="M32" i="2"/>
  <c r="K80" i="2"/>
  <c r="N92" i="2"/>
  <c r="O92" i="2" s="1"/>
  <c r="K91" i="2"/>
  <c r="N91" i="2"/>
  <c r="O91" i="2" s="1"/>
  <c r="M92" i="2"/>
  <c r="N87" i="2"/>
  <c r="O87" i="2" s="1"/>
  <c r="M87" i="2"/>
  <c r="M81" i="2"/>
  <c r="K83" i="2"/>
  <c r="M79" i="2"/>
  <c r="K81" i="2"/>
  <c r="N82" i="2"/>
  <c r="O82" i="2" s="1"/>
  <c r="M83" i="2"/>
  <c r="K82" i="2"/>
  <c r="M84" i="2"/>
  <c r="K78" i="2"/>
  <c r="K74" i="2"/>
  <c r="N75" i="2"/>
  <c r="O75" i="2" s="1"/>
  <c r="N74" i="2"/>
  <c r="O74" i="2" s="1"/>
  <c r="M75" i="2"/>
  <c r="N73" i="2"/>
  <c r="O73" i="2" s="1"/>
  <c r="K70" i="2"/>
  <c r="N67" i="2"/>
  <c r="O67" i="2" s="1"/>
  <c r="M67" i="2"/>
  <c r="M65" i="2"/>
  <c r="K61" i="2"/>
  <c r="M57" i="2"/>
  <c r="K52" i="2"/>
  <c r="N53" i="2"/>
  <c r="O53" i="2" s="1"/>
  <c r="N52" i="2"/>
  <c r="O52" i="2" s="1"/>
  <c r="M53" i="2"/>
  <c r="N51" i="2"/>
  <c r="O51" i="2" s="1"/>
  <c r="M12" i="2"/>
  <c r="N12" i="2"/>
  <c r="O12" i="2" s="1"/>
  <c r="K9" i="2"/>
  <c r="M90" i="2"/>
  <c r="N90" i="2"/>
  <c r="O90" i="2" s="1"/>
  <c r="N76" i="2"/>
  <c r="O76" i="2" s="1"/>
  <c r="K76" i="2"/>
  <c r="K73" i="2"/>
  <c r="M69" i="2"/>
  <c r="N69" i="2"/>
  <c r="O69" i="2" s="1"/>
  <c r="N54" i="2"/>
  <c r="O54" i="2" s="1"/>
  <c r="K54" i="2"/>
  <c r="M44" i="2"/>
  <c r="N44" i="2"/>
  <c r="O44" i="2" s="1"/>
  <c r="N33" i="2"/>
  <c r="O33" i="2" s="1"/>
  <c r="K33" i="2"/>
  <c r="K24" i="2"/>
  <c r="N68" i="2"/>
  <c r="O68" i="2" s="1"/>
  <c r="K68" i="2"/>
  <c r="M60" i="2"/>
  <c r="N60" i="2"/>
  <c r="O60" i="2" s="1"/>
  <c r="N43" i="2"/>
  <c r="O43" i="2" s="1"/>
  <c r="K43" i="2"/>
  <c r="M93" i="2"/>
  <c r="K90" i="2"/>
  <c r="M77" i="2"/>
  <c r="N77" i="2"/>
  <c r="O77" i="2" s="1"/>
  <c r="K69" i="2"/>
  <c r="N63" i="2"/>
  <c r="O63" i="2" s="1"/>
  <c r="K63" i="2"/>
  <c r="M55" i="2"/>
  <c r="N55" i="2"/>
  <c r="O55" i="2" s="1"/>
  <c r="K51" i="2"/>
  <c r="K44" i="2"/>
  <c r="M39" i="2"/>
  <c r="N39" i="2"/>
  <c r="O39" i="2" s="1"/>
  <c r="M38" i="2"/>
  <c r="M34" i="2"/>
  <c r="N34" i="2"/>
  <c r="O34" i="2" s="1"/>
  <c r="N89" i="2"/>
  <c r="O89" i="2" s="1"/>
  <c r="K89" i="2"/>
  <c r="M97" i="2"/>
  <c r="M89" i="2"/>
  <c r="M85" i="2"/>
  <c r="N72" i="2"/>
  <c r="O72" i="2" s="1"/>
  <c r="K72" i="2"/>
  <c r="M68" i="2"/>
  <c r="M64" i="2"/>
  <c r="N64" i="2"/>
  <c r="O64" i="2" s="1"/>
  <c r="N59" i="2"/>
  <c r="O59" i="2" s="1"/>
  <c r="K59" i="2"/>
  <c r="M43" i="2"/>
  <c r="M30" i="2"/>
  <c r="N30" i="2"/>
  <c r="O30" i="2" s="1"/>
  <c r="M27" i="2"/>
  <c r="M19" i="2"/>
  <c r="K19" i="2"/>
  <c r="N19" i="2"/>
  <c r="O19" i="2" s="1"/>
  <c r="N11" i="2"/>
  <c r="O11" i="2" s="1"/>
  <c r="K11" i="2"/>
  <c r="O8" i="2" l="1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E59" i="3" l="1"/>
  <c r="E58" i="3"/>
  <c r="E57" i="3"/>
  <c r="L8" i="2" l="1"/>
  <c r="M8" i="2" s="1"/>
  <c r="N8" i="2"/>
  <c r="L100" i="2"/>
  <c r="M100" i="2" s="1"/>
  <c r="L101" i="2"/>
  <c r="M101" i="2" s="1"/>
  <c r="L102" i="2"/>
  <c r="M102" i="2" s="1"/>
  <c r="L103" i="2"/>
  <c r="M103" i="2" s="1"/>
  <c r="L105" i="2"/>
  <c r="M105" i="2" s="1"/>
  <c r="L106" i="2"/>
  <c r="M106" i="2" s="1"/>
  <c r="L107" i="2"/>
  <c r="M107" i="2" s="1"/>
  <c r="L108" i="2"/>
  <c r="M108" i="2" s="1"/>
  <c r="L109" i="2"/>
  <c r="M109" i="2" s="1"/>
  <c r="L110" i="2"/>
  <c r="M110" i="2" s="1"/>
  <c r="N110" i="2"/>
  <c r="L111" i="2"/>
  <c r="M111" i="2" s="1"/>
  <c r="N111" i="2"/>
  <c r="L112" i="2"/>
  <c r="M112" i="2" s="1"/>
  <c r="N112" i="2"/>
  <c r="L113" i="2"/>
  <c r="M113" i="2" s="1"/>
  <c r="N113" i="2"/>
  <c r="L114" i="2"/>
  <c r="K114" i="2" s="1"/>
  <c r="N114" i="2"/>
  <c r="L115" i="2"/>
  <c r="M115" i="2" s="1"/>
  <c r="N115" i="2"/>
  <c r="L116" i="2"/>
  <c r="M116" i="2" s="1"/>
  <c r="N116" i="2"/>
  <c r="L117" i="2"/>
  <c r="M117" i="2" s="1"/>
  <c r="N117" i="2"/>
  <c r="L118" i="2"/>
  <c r="K118" i="2" s="1"/>
  <c r="N118" i="2"/>
  <c r="L119" i="2"/>
  <c r="M119" i="2" s="1"/>
  <c r="N119" i="2"/>
  <c r="L120" i="2"/>
  <c r="M120" i="2" s="1"/>
  <c r="N120" i="2"/>
  <c r="L121" i="2"/>
  <c r="M121" i="2" s="1"/>
  <c r="N121" i="2"/>
  <c r="L122" i="2"/>
  <c r="K122" i="2" s="1"/>
  <c r="N122" i="2"/>
  <c r="L123" i="2"/>
  <c r="M123" i="2" s="1"/>
  <c r="N123" i="2"/>
  <c r="L124" i="2"/>
  <c r="M124" i="2" s="1"/>
  <c r="N124" i="2"/>
  <c r="L125" i="2"/>
  <c r="M125" i="2" s="1"/>
  <c r="N125" i="2"/>
  <c r="L126" i="2"/>
  <c r="K126" i="2" s="1"/>
  <c r="N126" i="2"/>
  <c r="L127" i="2"/>
  <c r="M127" i="2" s="1"/>
  <c r="N127" i="2"/>
  <c r="L128" i="2"/>
  <c r="M128" i="2" s="1"/>
  <c r="N128" i="2"/>
  <c r="L129" i="2"/>
  <c r="M129" i="2" s="1"/>
  <c r="N129" i="2"/>
  <c r="L130" i="2"/>
  <c r="K130" i="2" s="1"/>
  <c r="N130" i="2"/>
  <c r="L131" i="2"/>
  <c r="M131" i="2" s="1"/>
  <c r="N131" i="2"/>
  <c r="L132" i="2"/>
  <c r="M132" i="2" s="1"/>
  <c r="N132" i="2"/>
  <c r="L133" i="2"/>
  <c r="M133" i="2" s="1"/>
  <c r="N133" i="2"/>
  <c r="L134" i="2"/>
  <c r="K134" i="2" s="1"/>
  <c r="N134" i="2"/>
  <c r="L135" i="2"/>
  <c r="M135" i="2" s="1"/>
  <c r="N135" i="2"/>
  <c r="L136" i="2"/>
  <c r="M136" i="2" s="1"/>
  <c r="N136" i="2"/>
  <c r="L137" i="2"/>
  <c r="M137" i="2" s="1"/>
  <c r="N137" i="2"/>
  <c r="L138" i="2"/>
  <c r="K138" i="2" s="1"/>
  <c r="N138" i="2"/>
  <c r="L139" i="2"/>
  <c r="M139" i="2" s="1"/>
  <c r="N139" i="2"/>
  <c r="L140" i="2"/>
  <c r="M140" i="2" s="1"/>
  <c r="N140" i="2"/>
  <c r="L141" i="2"/>
  <c r="M141" i="2" s="1"/>
  <c r="N141" i="2"/>
  <c r="L142" i="2"/>
  <c r="K142" i="2" s="1"/>
  <c r="N142" i="2"/>
  <c r="L143" i="2"/>
  <c r="M143" i="2" s="1"/>
  <c r="N143" i="2"/>
  <c r="L144" i="2"/>
  <c r="M144" i="2" s="1"/>
  <c r="N144" i="2"/>
  <c r="L145" i="2"/>
  <c r="M145" i="2" s="1"/>
  <c r="N145" i="2"/>
  <c r="L146" i="2"/>
  <c r="K146" i="2" s="1"/>
  <c r="N146" i="2"/>
  <c r="L147" i="2"/>
  <c r="M147" i="2" s="1"/>
  <c r="N147" i="2"/>
  <c r="N109" i="2" l="1"/>
  <c r="O109" i="2" s="1"/>
  <c r="N108" i="2"/>
  <c r="O108" i="2" s="1"/>
  <c r="N107" i="2"/>
  <c r="O107" i="2" s="1"/>
  <c r="N106" i="2"/>
  <c r="O106" i="2" s="1"/>
  <c r="N100" i="2"/>
  <c r="O100" i="2" s="1"/>
  <c r="N105" i="2"/>
  <c r="O105" i="2" s="1"/>
  <c r="N103" i="2"/>
  <c r="O103" i="2" s="1"/>
  <c r="N102" i="2"/>
  <c r="O102" i="2" s="1"/>
  <c r="N101" i="2"/>
  <c r="O101" i="2" s="1"/>
  <c r="K103" i="2"/>
  <c r="M138" i="2"/>
  <c r="M130" i="2"/>
  <c r="K105" i="2"/>
  <c r="K112" i="2"/>
  <c r="M122" i="2"/>
  <c r="M146" i="2"/>
  <c r="M114" i="2"/>
  <c r="K140" i="2"/>
  <c r="K132" i="2"/>
  <c r="K124" i="2"/>
  <c r="K116" i="2"/>
  <c r="K108" i="2"/>
  <c r="K100" i="2"/>
  <c r="K144" i="2"/>
  <c r="M142" i="2"/>
  <c r="K136" i="2"/>
  <c r="M134" i="2"/>
  <c r="K128" i="2"/>
  <c r="M126" i="2"/>
  <c r="K120" i="2"/>
  <c r="M118" i="2"/>
  <c r="K109" i="2"/>
  <c r="K145" i="2"/>
  <c r="K133" i="2"/>
  <c r="K129" i="2"/>
  <c r="K121" i="2"/>
  <c r="K8" i="2"/>
  <c r="K141" i="2"/>
  <c r="K137" i="2"/>
  <c r="K125" i="2"/>
  <c r="K117" i="2"/>
  <c r="K113" i="2"/>
  <c r="K110" i="2"/>
  <c r="K106" i="2"/>
  <c r="K101" i="2"/>
  <c r="K147" i="2"/>
  <c r="K143" i="2"/>
  <c r="K139" i="2"/>
  <c r="K135" i="2"/>
  <c r="K131" i="2"/>
  <c r="K127" i="2"/>
  <c r="K123" i="2"/>
  <c r="K119" i="2"/>
  <c r="K115" i="2"/>
  <c r="K111" i="2"/>
  <c r="K107" i="2"/>
  <c r="K102" i="2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<sst xmlns="http://schemas.openxmlformats.org/spreadsheetml/2006/main" count="406" uniqueCount="156">
  <si>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</si>
  <si>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</si>
  <si>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</si>
  <si>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</si>
  <si>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</si>
  <si>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</si>
  <si>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</si>
  <si>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</si>
  <si>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</si>
  <si>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</si>
  <si>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</si>
  <si>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</si>
  <si>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</si>
  <si>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</si>
  <si>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</si>
  <si>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</si>
  <si>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</si>
  <si>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</si>
  <si>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</si>
  <si>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</si>
  <si>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</si>
  <si>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</si>
  <si>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</si>
  <si>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</si>
  <si>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</si>
  <si>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</si>
  <si>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</si>
  <si>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</si>
  <si>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</si>
  <si>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</si>
  <si>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</si>
  <si>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</si>
  <si>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</si>
  <si>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</si>
  <si>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</si>
  <si>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</si>
  <si>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</si>
  <si>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</si>
  <si>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</si>
  <si>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</si>
  <si>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</si>
  <si>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</si>
  <si>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</si>
  <si>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</si>
  <si>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</si>
  <si>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</si>
  <si>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</si>
  <si>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</si>
  <si>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</si>
  <si>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</si>
  <si>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</si>
  <si>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</si>
  <si>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</si>
  <si>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</si>
  <si>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</si>
  <si>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</si>
  <si>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</si>
  <si>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</si>
  <si>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</si>
  <si>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</si>
  <si>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</si>
  <si>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</si>
  <si>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</si>
  <si>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</si>
  <si>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</si>
  <si>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</si>
  <si>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</si>
  <si>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</si>
  <si>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</si>
  <si>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</si>
  <si>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</si>
  <si>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</si>
  <si>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</si>
  <si>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</si>
  <si>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</si>
  <si>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Consultar</t>
  </si>
  <si>
    <t>Excluir</t>
  </si>
  <si>
    <t>CFC - EPC</t>
  </si>
  <si>
    <t>Funções de Transação</t>
  </si>
  <si>
    <t>Novo</t>
  </si>
  <si>
    <t>Detalhar</t>
  </si>
  <si>
    <t>Funções de Dados</t>
  </si>
  <si>
    <t>Curso</t>
  </si>
  <si>
    <t>Evento</t>
  </si>
  <si>
    <t>A</t>
  </si>
  <si>
    <t>Realizar contagem do Módulo 3 do Sistema EPC.</t>
  </si>
  <si>
    <t>Todas as funcionalidades identificadas Módulo 3 para o Sisitema.</t>
  </si>
  <si>
    <t>EUC002-Solicitar Cadastro de Capacitadoras</t>
  </si>
  <si>
    <t>Cadastrar dados da Capacitadora</t>
  </si>
  <si>
    <t>Complementar dados da Capacitadora</t>
  </si>
  <si>
    <t>EUC059- Solicitar Prestação de Contas do Profissional</t>
  </si>
  <si>
    <t>CNAI</t>
  </si>
  <si>
    <t>Consultar Dados Profissional Aviso</t>
  </si>
  <si>
    <t>EUC061-Manter Docência do Profissional</t>
  </si>
  <si>
    <t>Editar</t>
  </si>
  <si>
    <t>Instituição de Ensino e Docência</t>
  </si>
  <si>
    <t>Instituição de Ensino, Usuário e Docência</t>
  </si>
  <si>
    <t>Instituição de Ensino, Curso e Docência</t>
  </si>
  <si>
    <t>EUC062-Manter Cursos do Profissional</t>
  </si>
  <si>
    <t>Instituição de Ensino, Curso</t>
  </si>
  <si>
    <t>Novo Curso no Exterior</t>
  </si>
  <si>
    <t>Novo Curso de Pós-graduação</t>
  </si>
  <si>
    <t>Editar Curso no Exterior</t>
  </si>
  <si>
    <t>Detalhar Curso no Exterior</t>
  </si>
  <si>
    <t>Editar Curso de Pós-graduação</t>
  </si>
  <si>
    <t>Detalhar Curso de Pós-graduação</t>
  </si>
  <si>
    <t>Curso e Usuário</t>
  </si>
  <si>
    <t>EUC063-Manter Eventos do Profissional</t>
  </si>
  <si>
    <t>Instituição de Ensino, Evento</t>
  </si>
  <si>
    <t>Comprovar</t>
  </si>
  <si>
    <t>Evento e Usuário</t>
  </si>
  <si>
    <t>EUC065-Manter Atuação do Profissional</t>
  </si>
  <si>
    <t>Profissional</t>
  </si>
  <si>
    <t>EUC066-Manter Produção Intelectual do Professional</t>
  </si>
  <si>
    <t>Atuação</t>
  </si>
  <si>
    <t>Atuação e Usuário</t>
  </si>
  <si>
    <t>Produção Intelectual</t>
  </si>
  <si>
    <t>Produção Intelectual e Usuário</t>
  </si>
  <si>
    <t>EUC075-Manter Empresa do Profissional</t>
  </si>
  <si>
    <t>Histórico da Empresa</t>
  </si>
  <si>
    <t>EUC076-Manter Contato</t>
  </si>
  <si>
    <t>EUC077-Manter Endereço</t>
  </si>
  <si>
    <t>EUC078-Manter Email</t>
  </si>
  <si>
    <t>EUC079-Consultar Instituição de Ensino</t>
  </si>
  <si>
    <t>Instituição de Ensino</t>
  </si>
  <si>
    <t>Primeiro Cadastro</t>
  </si>
  <si>
    <t>Docência</t>
  </si>
  <si>
    <t>Prestação de Contas</t>
  </si>
  <si>
    <t>Prestação de Contas e Pontuação Realizada</t>
  </si>
  <si>
    <t>Pontuação Prévia</t>
  </si>
  <si>
    <t>Primeiro Cadastro, Responsável, Documento</t>
  </si>
  <si>
    <t>Consultar Lista de Documentos</t>
  </si>
  <si>
    <t>Checklist</t>
  </si>
  <si>
    <t>COMBO Jurisdição</t>
  </si>
  <si>
    <t>COMBO Classificação</t>
  </si>
  <si>
    <t>Enviar Dados</t>
  </si>
  <si>
    <t>Exercício, Profissional, Prestação de Contas e CNAI</t>
  </si>
  <si>
    <t>Combo Atividade</t>
  </si>
  <si>
    <t>Combo Nacionalidade</t>
  </si>
  <si>
    <t>Nacionalidade</t>
  </si>
  <si>
    <t>Novo Evento no Exterior</t>
  </si>
  <si>
    <t>Editar Evento no Exterior</t>
  </si>
  <si>
    <t>Primeiro Cadastro, Contato, Histórico Situação, Histórico Reprovação, Comprovantes</t>
  </si>
  <si>
    <t>Primeiro Cadastro, Responsável</t>
  </si>
  <si>
    <t>Docência, Comprovante</t>
  </si>
  <si>
    <t>Atuação e Comprovante</t>
  </si>
  <si>
    <t>Produção Intelectual e Comprovante</t>
  </si>
  <si>
    <t>Consultar Prestação de Contas</t>
  </si>
  <si>
    <t>Enviar Prestar Contas</t>
  </si>
  <si>
    <t>Curso, Eventos, Profissional, Docência, Produção Intelectual</t>
  </si>
  <si>
    <t>Enviar/Desfazer</t>
  </si>
  <si>
    <t>Evento Não Credenciado</t>
  </si>
  <si>
    <t>Curso Não Credenciado</t>
  </si>
  <si>
    <t>Evento Não Credenciado e Comprovante</t>
  </si>
  <si>
    <t>Curso Não Credenciado e Comprovante</t>
  </si>
  <si>
    <t>EPC - Módulo 3 - Entrega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</si>
</sst>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43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252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0.41666666666666669</c:v>
                </c:pt>
                <c:pt idx="1">
                  <c:v>0.11333333333333333</c:v>
                </c:pt>
                <c:pt idx="2">
                  <c:v>0.19666666666666666</c:v>
                </c:pt>
                <c:pt idx="3">
                  <c:v>0.24</c:v>
                </c:pt>
                <c:pt idx="4">
                  <c:v>3.3333333333333333E-2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30" ht="12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</row>
    <row r="3" spans="1:30" ht="12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</row>
    <row r="4" spans="1:30" x14ac:dyDescent="0.25">
      <c r="A4" s="100" t="s">
        <v>1</v>
      </c>
      <c r="B4" s="100"/>
      <c r="C4" s="100"/>
      <c r="D4" s="100"/>
      <c r="E4" s="100"/>
      <c r="F4" s="107" t="s">
        <v>69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99" t="s">
        <v>2</v>
      </c>
      <c r="S4" s="99"/>
      <c r="T4" s="2"/>
      <c r="U4" s="99" t="s">
        <v>3</v>
      </c>
      <c r="V4" s="99"/>
      <c r="W4" s="108">
        <f>W5*T4</f>
        <v>0</v>
      </c>
      <c r="X4" s="108"/>
      <c r="Y4" s="108"/>
      <c r="Z4" s="108"/>
      <c r="AA4" s="108"/>
      <c r="AB4" s="108"/>
    </row>
    <row r="5" spans="1:30" x14ac:dyDescent="0.25">
      <c r="A5" s="100" t="s">
        <v>4</v>
      </c>
      <c r="B5" s="100"/>
      <c r="C5" s="100"/>
      <c r="D5" s="100"/>
      <c r="E5" s="100"/>
      <c r="F5" s="101" t="s">
        <v>77</v>
      </c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99" t="s">
        <v>5</v>
      </c>
      <c r="V5" s="99"/>
      <c r="W5" s="105">
        <f>SUM(Y11:AB15)</f>
        <v>286</v>
      </c>
      <c r="X5" s="105"/>
      <c r="Y5" s="105"/>
      <c r="Z5" s="105"/>
      <c r="AA5" s="105"/>
      <c r="AB5" s="105"/>
    </row>
    <row r="6" spans="1:30" x14ac:dyDescent="0.25">
      <c r="A6" s="100" t="s">
        <v>6</v>
      </c>
      <c r="B6" s="100"/>
      <c r="C6" s="100"/>
      <c r="D6" s="100"/>
      <c r="E6" s="100"/>
      <c r="F6" s="101" t="s">
        <v>155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</row>
    <row r="7" spans="1:30" x14ac:dyDescent="0.25">
      <c r="A7" s="100" t="s">
        <v>7</v>
      </c>
      <c r="B7" s="100"/>
      <c r="C7" s="100"/>
      <c r="D7" s="100"/>
      <c r="E7" s="100"/>
      <c r="F7" s="101" t="s">
        <v>73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 t="s">
        <v>8</v>
      </c>
      <c r="V7" s="102"/>
      <c r="W7" s="102"/>
      <c r="X7" s="103">
        <v>42202</v>
      </c>
      <c r="Y7" s="103"/>
      <c r="Z7" s="103"/>
      <c r="AA7" s="103"/>
      <c r="AB7" s="103"/>
    </row>
    <row r="8" spans="1:30" x14ac:dyDescent="0.25">
      <c r="A8" s="100" t="s">
        <v>9</v>
      </c>
      <c r="B8" s="100"/>
      <c r="C8" s="100"/>
      <c r="D8" s="100"/>
      <c r="E8" s="100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2" t="s">
        <v>10</v>
      </c>
      <c r="V8" s="102"/>
      <c r="W8" s="102"/>
      <c r="X8" s="103"/>
      <c r="Y8" s="103"/>
      <c r="Z8" s="103"/>
      <c r="AA8" s="103"/>
      <c r="AB8" s="103"/>
    </row>
    <row r="10" spans="1:30" ht="12.95" customHeight="1" x14ac:dyDescent="0.25">
      <c r="A10" s="97" t="s">
        <v>11</v>
      </c>
      <c r="B10" s="97"/>
      <c r="C10" s="91" t="s">
        <v>12</v>
      </c>
      <c r="D10" s="91"/>
      <c r="E10" s="91"/>
      <c r="F10" s="91"/>
      <c r="G10" s="91"/>
      <c r="H10" s="91"/>
      <c r="I10" s="91"/>
      <c r="J10" s="91"/>
      <c r="K10" s="91"/>
      <c r="L10" s="3"/>
      <c r="M10" s="4"/>
      <c r="N10" s="4"/>
      <c r="O10" s="98" t="s">
        <v>13</v>
      </c>
      <c r="P10" s="98"/>
      <c r="Q10" s="99" t="s">
        <v>14</v>
      </c>
      <c r="R10" s="99"/>
      <c r="S10" s="99"/>
      <c r="T10" s="99"/>
      <c r="U10" s="99" t="s">
        <v>15</v>
      </c>
      <c r="V10" s="99"/>
      <c r="W10" s="99"/>
      <c r="X10" s="99"/>
      <c r="Y10" s="99" t="s">
        <v>16</v>
      </c>
      <c r="Z10" s="99"/>
      <c r="AA10" s="99"/>
      <c r="AB10" s="99"/>
      <c r="AC10" s="5"/>
      <c r="AD10" s="5"/>
    </row>
    <row r="11" spans="1:30" x14ac:dyDescent="0.25">
      <c r="A11" s="97"/>
      <c r="B11" s="97"/>
      <c r="C11" s="91" t="s">
        <v>17</v>
      </c>
      <c r="D11" s="91"/>
      <c r="E11" s="91"/>
      <c r="F11" s="91"/>
      <c r="G11" s="91"/>
      <c r="H11" s="91"/>
      <c r="I11" s="91"/>
      <c r="J11" s="91"/>
      <c r="K11" s="91"/>
      <c r="L11" s="3" t="s">
        <v>72</v>
      </c>
      <c r="M11" s="4"/>
      <c r="N11" s="4"/>
      <c r="O11" s="98"/>
      <c r="P11" s="98"/>
      <c r="Q11" s="102" t="s">
        <v>18</v>
      </c>
      <c r="R11" s="102"/>
      <c r="S11" s="93">
        <f>Sumário!E55</f>
        <v>272</v>
      </c>
      <c r="T11" s="93"/>
      <c r="U11" s="94">
        <v>1</v>
      </c>
      <c r="V11" s="94"/>
      <c r="W11" s="94"/>
      <c r="X11" s="94"/>
      <c r="Y11" s="104">
        <f>S11*U11</f>
        <v>272</v>
      </c>
      <c r="Z11" s="104"/>
      <c r="AA11" s="104"/>
      <c r="AB11" s="104"/>
    </row>
    <row r="12" spans="1:30" x14ac:dyDescent="0.25">
      <c r="A12" s="97"/>
      <c r="B12" s="97"/>
      <c r="C12" s="91" t="s">
        <v>19</v>
      </c>
      <c r="D12" s="91"/>
      <c r="E12" s="91"/>
      <c r="F12" s="91"/>
      <c r="G12" s="91"/>
      <c r="H12" s="91"/>
      <c r="I12" s="91"/>
      <c r="J12" s="91"/>
      <c r="K12" s="91"/>
      <c r="L12" s="3"/>
      <c r="M12" s="4"/>
      <c r="N12" s="4"/>
      <c r="O12" s="98"/>
      <c r="P12" s="98"/>
      <c r="Q12" s="92" t="s">
        <v>20</v>
      </c>
      <c r="R12" s="92"/>
      <c r="S12" s="93">
        <f>Sumário!E56</f>
        <v>28</v>
      </c>
      <c r="T12" s="93"/>
      <c r="U12" s="94">
        <v>0.5</v>
      </c>
      <c r="V12" s="94"/>
      <c r="W12" s="94"/>
      <c r="X12" s="94"/>
      <c r="Y12" s="93">
        <f>S12*U12</f>
        <v>14</v>
      </c>
      <c r="Z12" s="93"/>
      <c r="AA12" s="93"/>
      <c r="AB12" s="93"/>
    </row>
    <row r="13" spans="1:30" x14ac:dyDescent="0.25">
      <c r="A13" s="97"/>
      <c r="B13" s="97"/>
      <c r="C13" s="91" t="s">
        <v>21</v>
      </c>
      <c r="D13" s="91"/>
      <c r="E13" s="91"/>
      <c r="F13" s="91"/>
      <c r="G13" s="91"/>
      <c r="H13" s="91"/>
      <c r="I13" s="91"/>
      <c r="J13" s="91"/>
      <c r="K13" s="91"/>
      <c r="L13" s="3"/>
      <c r="M13" s="4"/>
      <c r="N13" s="4"/>
      <c r="O13" s="98"/>
      <c r="P13" s="98"/>
      <c r="Q13" s="92" t="s">
        <v>22</v>
      </c>
      <c r="R13" s="92"/>
      <c r="S13" s="93">
        <f>Sumário!E57</f>
        <v>0</v>
      </c>
      <c r="T13" s="93"/>
      <c r="U13" s="94">
        <v>1</v>
      </c>
      <c r="V13" s="94"/>
      <c r="W13" s="94"/>
      <c r="X13" s="94"/>
      <c r="Y13" s="93">
        <f>S13*U13</f>
        <v>0</v>
      </c>
      <c r="Z13" s="93"/>
      <c r="AA13" s="93"/>
      <c r="AB13" s="93"/>
    </row>
    <row r="14" spans="1:30" x14ac:dyDescent="0.25">
      <c r="A14" s="97"/>
      <c r="B14" s="97"/>
      <c r="M14" s="4"/>
      <c r="N14" s="4"/>
      <c r="O14" s="98"/>
      <c r="P14" s="98"/>
      <c r="Q14" s="92" t="s">
        <v>23</v>
      </c>
      <c r="R14" s="92"/>
      <c r="S14" s="93">
        <f>Sumário!E58</f>
        <v>0</v>
      </c>
      <c r="T14" s="93"/>
      <c r="U14" s="94">
        <v>0.15</v>
      </c>
      <c r="V14" s="94"/>
      <c r="W14" s="94"/>
      <c r="X14" s="94"/>
      <c r="Y14" s="93">
        <f>S14*U14</f>
        <v>0</v>
      </c>
      <c r="Z14" s="93"/>
      <c r="AA14" s="93"/>
      <c r="AB14" s="93"/>
    </row>
    <row r="15" spans="1:30" x14ac:dyDescent="0.25">
      <c r="A15" s="67"/>
      <c r="B15" s="67"/>
      <c r="M15" s="4"/>
      <c r="N15" s="4"/>
      <c r="O15" s="67"/>
      <c r="P15" s="67"/>
      <c r="Q15" s="92" t="s">
        <v>71</v>
      </c>
      <c r="R15" s="92"/>
      <c r="S15" s="93">
        <f>Sumário!E59</f>
        <v>0</v>
      </c>
      <c r="T15" s="93"/>
      <c r="U15" s="94">
        <v>0.2</v>
      </c>
      <c r="V15" s="94"/>
      <c r="W15" s="94"/>
      <c r="X15" s="94"/>
      <c r="Y15" s="93">
        <f>S15*U15</f>
        <v>0</v>
      </c>
      <c r="Z15" s="93"/>
      <c r="AA15" s="93"/>
      <c r="AB15" s="93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95" t="s">
        <v>24</v>
      </c>
      <c r="L17" s="95"/>
      <c r="M17" s="95"/>
      <c r="N17" s="95"/>
      <c r="O17" s="95"/>
      <c r="P17" s="95"/>
      <c r="Q17" s="95"/>
      <c r="R17" s="95"/>
      <c r="S17" s="95"/>
    </row>
    <row r="18" spans="1:28" ht="12" customHeight="1" x14ac:dyDescent="0.25">
      <c r="A18" s="96" t="s">
        <v>85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</row>
    <row r="19" spans="1:28" ht="12" customHeight="1" x14ac:dyDescent="0.25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</row>
    <row r="20" spans="1:28" ht="12" customHeight="1" x14ac:dyDescent="0.25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</row>
    <row r="21" spans="1:28" ht="12" customHeight="1" x14ac:dyDescent="0.2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</row>
    <row r="22" spans="1:28" ht="12" customHeight="1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</row>
    <row r="23" spans="1:28" ht="12" customHeight="1" x14ac:dyDescent="0.25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</row>
    <row r="24" spans="1:28" ht="12" customHeight="1" x14ac:dyDescent="0.2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</row>
    <row r="25" spans="1:28" ht="12" customHeight="1" x14ac:dyDescent="0.2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</row>
    <row r="26" spans="1:28" ht="12" customHeight="1" x14ac:dyDescent="0.2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</row>
    <row r="27" spans="1:28" ht="12" customHeight="1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</row>
    <row r="28" spans="1:28" ht="12" customHeight="1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</row>
    <row r="29" spans="1:28" ht="12" customHeight="1" x14ac:dyDescent="0.2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</row>
    <row r="30" spans="1:28" ht="12" customHeight="1" x14ac:dyDescent="0.2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</row>
    <row r="31" spans="1:28" ht="12" customHeight="1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</row>
    <row r="32" spans="1:28" ht="12" customHeight="1" x14ac:dyDescent="0.2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</row>
    <row r="33" spans="1:28" ht="12" customHeight="1" x14ac:dyDescent="0.2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</row>
    <row r="34" spans="1:28" ht="12" customHeight="1" x14ac:dyDescent="0.25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</row>
    <row r="35" spans="1:28" ht="12" customHeight="1" x14ac:dyDescent="0.25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</row>
    <row r="36" spans="1:28" ht="12" customHeight="1" x14ac:dyDescent="0.25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</row>
    <row r="37" spans="1:28" ht="12" customHeight="1" x14ac:dyDescent="0.25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</row>
    <row r="38" spans="1:28" ht="12" customHeight="1" x14ac:dyDescent="0.25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</row>
    <row r="39" spans="1:28" ht="12" customHeight="1" x14ac:dyDescent="0.25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95" t="s">
        <v>25</v>
      </c>
      <c r="L41" s="95"/>
      <c r="M41" s="95"/>
      <c r="N41" s="95"/>
      <c r="O41" s="95"/>
      <c r="P41" s="95"/>
      <c r="Q41" s="95"/>
      <c r="R41" s="95"/>
      <c r="S41" s="95"/>
    </row>
    <row r="42" spans="1:28" ht="12" customHeight="1" x14ac:dyDescent="0.25">
      <c r="A42" s="96" t="s">
        <v>86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</row>
    <row r="43" spans="1:28" ht="12" customHeight="1" x14ac:dyDescent="0.25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</row>
    <row r="44" spans="1:28" ht="12" customHeight="1" x14ac:dyDescent="0.25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</row>
    <row r="45" spans="1:28" ht="12" customHeight="1" x14ac:dyDescent="0.25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</row>
    <row r="46" spans="1:28" ht="12" customHeight="1" x14ac:dyDescent="0.2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</row>
    <row r="47" spans="1:28" ht="12" customHeight="1" x14ac:dyDescent="0.2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</row>
    <row r="48" spans="1:28" ht="12" customHeight="1" x14ac:dyDescent="0.25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</row>
    <row r="49" spans="1:28" ht="12" customHeight="1" x14ac:dyDescent="0.2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</row>
    <row r="50" spans="1:28" ht="12" customHeight="1" x14ac:dyDescent="0.2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</row>
    <row r="51" spans="1:28" ht="12" customHeight="1" x14ac:dyDescent="0.2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</row>
    <row r="52" spans="1:28" ht="12" customHeight="1" x14ac:dyDescent="0.25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</row>
    <row r="53" spans="1:28" ht="12" customHeight="1" x14ac:dyDescent="0.25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</row>
    <row r="54" spans="1:28" ht="12" customHeight="1" x14ac:dyDescent="0.25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</row>
    <row r="55" spans="1:28" ht="12" customHeight="1" x14ac:dyDescent="0.25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</row>
    <row r="56" spans="1:28" ht="12" customHeight="1" x14ac:dyDescent="0.25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</row>
    <row r="57" spans="1:28" ht="12" customHeight="1" x14ac:dyDescent="0.25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</row>
    <row r="58" spans="1:28" ht="12" customHeight="1" x14ac:dyDescent="0.25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</row>
    <row r="59" spans="1:28" ht="12" customHeight="1" x14ac:dyDescent="0.25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</row>
    <row r="60" spans="1:28" ht="12" customHeight="1" x14ac:dyDescent="0.25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</row>
    <row r="61" spans="1:28" ht="12" customHeight="1" x14ac:dyDescent="0.25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47"/>
  <sheetViews>
    <sheetView showGridLines="0" zoomScaleNormal="100" zoomScaleSheetLayoutView="100" workbookViewId="0">
      <pane ySplit="7" topLeftCell="A8" activePane="bottomLeft" state="frozen"/>
      <selection pane="bottomLeft" activeCell="A105" sqref="A105:F105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1" t="s">
        <v>26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0"/>
      <c r="Q1" s="10"/>
      <c r="R1" s="10"/>
      <c r="S1" s="10"/>
      <c r="T1" s="10"/>
    </row>
    <row r="2" spans="1:20" s="1" customFormat="1" ht="12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0"/>
      <c r="Q2" s="10"/>
      <c r="R2" s="10"/>
      <c r="S2" s="10"/>
      <c r="T2" s="10"/>
    </row>
    <row r="3" spans="1:20" s="1" customFormat="1" ht="12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0"/>
      <c r="Q3" s="10"/>
      <c r="R3" s="10"/>
      <c r="S3" s="10"/>
      <c r="T3" s="10"/>
    </row>
    <row r="4" spans="1:20" s="1" customFormat="1" ht="12" customHeight="1" x14ac:dyDescent="0.25">
      <c r="A4" s="122" t="str">
        <f>Contagem!A5&amp;" : "&amp;Contagem!F5</f>
        <v>Aplicação : CFC - EPC</v>
      </c>
      <c r="B4" s="122"/>
      <c r="C4" s="122"/>
      <c r="D4" s="122"/>
      <c r="E4" s="122"/>
      <c r="F4" s="122"/>
      <c r="G4" s="123" t="str">
        <f>Contagem!A6&amp;" : "&amp;Contagem!F6</f>
        <v>Projeto : EPC - Módulo 3 - Entrega 1</v>
      </c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s="12" customFormat="1" ht="12" customHeight="1" x14ac:dyDescent="0.2">
      <c r="A5" s="124" t="str">
        <f>Contagem!A7&amp;" : "&amp;Contagem!F7</f>
        <v>Responsável : Rodrigo Medeiros</v>
      </c>
      <c r="B5" s="124"/>
      <c r="C5" s="124"/>
      <c r="D5" s="124"/>
      <c r="E5" s="124"/>
      <c r="F5" s="124"/>
      <c r="G5" s="123" t="str">
        <f>Contagem!A8&amp;" : "&amp;Contagem!F8</f>
        <v xml:space="preserve">Revisor : 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s="12" customFormat="1" ht="12" customHeight="1" x14ac:dyDescent="0.2">
      <c r="A6" s="128" t="str">
        <f>Contagem!A4&amp;" : "&amp;Contagem!F4</f>
        <v>Empresa : Polisys Informática</v>
      </c>
      <c r="B6" s="128"/>
      <c r="C6" s="128"/>
      <c r="D6" s="128"/>
      <c r="E6" s="128"/>
      <c r="F6" s="123" t="str">
        <f>Contagem!R4&amp;" = "&amp;VALUE(Contagem!T4)</f>
        <v>R$/PF = 0</v>
      </c>
      <c r="G6" s="123"/>
      <c r="H6" s="129" t="str">
        <f>" Custo= "&amp;DOLLAR(Contagem!W4)</f>
        <v xml:space="preserve"> Custo= R$ 0,00</v>
      </c>
      <c r="I6" s="129"/>
      <c r="J6" s="129"/>
      <c r="K6" s="129"/>
      <c r="L6" s="129"/>
      <c r="M6" s="129"/>
      <c r="N6" s="125" t="str">
        <f>"PF  = "&amp;VALUE(Contagem!W5)</f>
        <v>PF  = 286</v>
      </c>
      <c r="O6" s="125"/>
      <c r="P6" s="13"/>
      <c r="Q6" s="13"/>
      <c r="R6" s="13"/>
      <c r="S6" s="13"/>
      <c r="T6" s="14"/>
    </row>
    <row r="7" spans="1:20" s="19" customFormat="1" ht="12" customHeight="1" x14ac:dyDescent="0.25">
      <c r="A7" s="126" t="s">
        <v>27</v>
      </c>
      <c r="B7" s="126"/>
      <c r="C7" s="126"/>
      <c r="D7" s="126"/>
      <c r="E7" s="126"/>
      <c r="F7" s="126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27" t="s">
        <v>35</v>
      </c>
      <c r="Q7" s="127"/>
      <c r="R7" s="127"/>
      <c r="S7" s="127"/>
      <c r="T7" s="127"/>
    </row>
    <row r="8" spans="1:20" s="66" customFormat="1" ht="13.5" customHeight="1" x14ac:dyDescent="0.25">
      <c r="A8" s="130" t="s">
        <v>78</v>
      </c>
      <c r="B8" s="131"/>
      <c r="C8" s="131"/>
      <c r="D8" s="131"/>
      <c r="E8" s="131"/>
      <c r="F8" s="132"/>
      <c r="G8" s="68"/>
      <c r="H8" s="68"/>
      <c r="I8" s="68"/>
      <c r="J8" s="68"/>
      <c r="K8" s="70" t="str">
        <f t="shared" ref="K8:K10" si="0">CONCATENATE(G8,L8)</f>
        <v/>
      </c>
      <c r="L8" s="71" t="str">
        <f t="shared" ref="L8:L10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0" si="2">IF(L8="L","Baixa",IF(L8="A","Média",IF(L8="","","Alta")))</f>
        <v/>
      </c>
      <c r="N8" s="70" t="str">
        <f t="shared" ref="N8:N10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78" customFormat="1" ht="13.5" customHeight="1" x14ac:dyDescent="0.25">
      <c r="A9" s="118"/>
      <c r="B9" s="119"/>
      <c r="C9" s="119"/>
      <c r="D9" s="119"/>
      <c r="E9" s="119"/>
      <c r="F9" s="120"/>
      <c r="G9" s="79"/>
      <c r="H9" s="79"/>
      <c r="I9" s="79"/>
      <c r="J9" s="79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82"/>
      <c r="Q9" s="77"/>
      <c r="R9" s="77"/>
      <c r="S9" s="77"/>
      <c r="T9" s="77"/>
    </row>
    <row r="10" spans="1:20" s="66" customFormat="1" ht="13.5" customHeight="1" x14ac:dyDescent="0.25">
      <c r="A10" s="112" t="s">
        <v>87</v>
      </c>
      <c r="B10" s="113"/>
      <c r="C10" s="113"/>
      <c r="D10" s="113"/>
      <c r="E10" s="113"/>
      <c r="F10" s="114"/>
      <c r="G10" s="68"/>
      <c r="H10" s="68"/>
      <c r="I10" s="68"/>
      <c r="J10" s="68"/>
      <c r="K10" s="70" t="str">
        <f t="shared" si="0"/>
        <v/>
      </c>
      <c r="L10" s="71" t="str">
        <f t="shared" si="1"/>
        <v/>
      </c>
      <c r="M10" s="72" t="str">
        <f t="shared" si="2"/>
        <v/>
      </c>
      <c r="N10" s="70" t="str">
        <f t="shared" si="3"/>
        <v/>
      </c>
      <c r="O10" s="73" t="str">
        <f>IF(H10="I",N10*Contagem!$U$11,IF(H10="E",N10*Contagem!$U$13,IF(H10="A",N10*Contagem!$U$12,IF(H10="T",N10*Contagem!$U$14,""))))</f>
        <v/>
      </c>
      <c r="P10" s="84"/>
      <c r="Q10" s="81"/>
      <c r="R10" s="81"/>
      <c r="S10" s="81"/>
      <c r="T10" s="81"/>
    </row>
    <row r="11" spans="1:20" s="66" customFormat="1" ht="13.5" customHeight="1" x14ac:dyDescent="0.25">
      <c r="A11" s="109" t="s">
        <v>88</v>
      </c>
      <c r="B11" s="110"/>
      <c r="C11" s="110"/>
      <c r="D11" s="110"/>
      <c r="E11" s="110"/>
      <c r="F11" s="111"/>
      <c r="G11" s="68" t="s">
        <v>39</v>
      </c>
      <c r="H11" s="68" t="s">
        <v>84</v>
      </c>
      <c r="I11" s="68">
        <v>28</v>
      </c>
      <c r="J11" s="68">
        <v>2</v>
      </c>
      <c r="K11" s="70" t="str">
        <f t="shared" ref="K11" si="4">CONCATENATE(G11,L11)</f>
        <v>EEH</v>
      </c>
      <c r="L11" s="71" t="str">
        <f t="shared" ref="L11" si="5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H</v>
      </c>
      <c r="M11" s="72" t="str">
        <f t="shared" ref="M11" si="6">IF(L11="L","Baixa",IF(L11="A","Média",IF(L11="","","Alta")))</f>
        <v>Alta</v>
      </c>
      <c r="N11" s="70">
        <f t="shared" ref="N11" si="7">IF(ISBLANK(G11),"",IF(G11="ALI",IF(L11="L",7,IF(L11="A",10,15)),IF(G11="AIE",IF(L11="L",5,IF(L11="A",7,10)),IF(G11="SE",IF(L11="L",4,IF(L11="A",5,7)),IF(OR(G11="EE",G11="CE"),IF(L11="L",3,IF(L11="A",4,6)))))))</f>
        <v>6</v>
      </c>
      <c r="O11" s="73">
        <f>IF(H11="I",N11*Contagem!$U$11,IF(H11="E",N11*Contagem!$U$13,IF(H11="A",N11*Contagem!$U$12,IF(H11="T",N11*Contagem!$U$14,""))))</f>
        <v>3</v>
      </c>
      <c r="P11" s="84" t="s">
        <v>143</v>
      </c>
      <c r="Q11" s="81"/>
      <c r="R11" s="81"/>
      <c r="S11" s="81"/>
      <c r="T11" s="81"/>
    </row>
    <row r="12" spans="1:20" s="66" customFormat="1" ht="13.5" customHeight="1" x14ac:dyDescent="0.25">
      <c r="A12" s="109" t="s">
        <v>89</v>
      </c>
      <c r="B12" s="110"/>
      <c r="C12" s="110"/>
      <c r="D12" s="110"/>
      <c r="E12" s="110"/>
      <c r="F12" s="111"/>
      <c r="G12" s="68" t="s">
        <v>39</v>
      </c>
      <c r="H12" s="68" t="s">
        <v>84</v>
      </c>
      <c r="I12" s="68">
        <v>20</v>
      </c>
      <c r="J12" s="68">
        <v>2</v>
      </c>
      <c r="K12" s="70" t="str">
        <f t="shared" ref="K12" si="8">CONCATENATE(G12,L12)</f>
        <v>EEH</v>
      </c>
      <c r="L12" s="71" t="str">
        <f t="shared" ref="L12" si="9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H</v>
      </c>
      <c r="M12" s="72" t="str">
        <f t="shared" ref="M12" si="10">IF(L12="L","Baixa",IF(L12="A","Média",IF(L12="","","Alta")))</f>
        <v>Alta</v>
      </c>
      <c r="N12" s="70">
        <f t="shared" ref="N12" si="11">IF(ISBLANK(G12),"",IF(G12="ALI",IF(L12="L",7,IF(L12="A",10,15)),IF(G12="AIE",IF(L12="L",5,IF(L12="A",7,10)),IF(G12="SE",IF(L12="L",4,IF(L12="A",5,7)),IF(OR(G12="EE",G12="CE"),IF(L12="L",3,IF(L12="A",4,6)))))))</f>
        <v>6</v>
      </c>
      <c r="O12" s="73">
        <f>IF(H12="I",N12*Contagem!$U$11,IF(H12="E",N12*Contagem!$U$13,IF(H12="A",N12*Contagem!$U$12,IF(H12="T",N12*Contagem!$U$14,""))))</f>
        <v>3</v>
      </c>
      <c r="P12" s="88" t="s">
        <v>143</v>
      </c>
      <c r="Q12" s="81"/>
      <c r="R12" s="81"/>
      <c r="S12" s="81"/>
      <c r="T12" s="81"/>
    </row>
    <row r="13" spans="1:20" s="66" customFormat="1" ht="13.5" customHeight="1" x14ac:dyDescent="0.25">
      <c r="A13" s="109" t="s">
        <v>131</v>
      </c>
      <c r="B13" s="110"/>
      <c r="C13" s="110"/>
      <c r="D13" s="110"/>
      <c r="E13" s="110"/>
      <c r="F13" s="111"/>
      <c r="G13" s="68" t="s">
        <v>38</v>
      </c>
      <c r="H13" s="68" t="s">
        <v>74</v>
      </c>
      <c r="I13" s="68">
        <v>3</v>
      </c>
      <c r="J13" s="68">
        <v>1</v>
      </c>
      <c r="K13" s="70" t="str">
        <f t="shared" ref="K13:K14" si="12">CONCATENATE(G13,L13)</f>
        <v>CEL</v>
      </c>
      <c r="L13" s="71" t="str">
        <f t="shared" ref="L13:L14" si="13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>L</v>
      </c>
      <c r="M13" s="72" t="str">
        <f t="shared" ref="M13:M14" si="14">IF(L13="L","Baixa",IF(L13="A","Média",IF(L13="","","Alta")))</f>
        <v>Baixa</v>
      </c>
      <c r="N13" s="70">
        <f t="shared" ref="N13:N14" si="15">IF(ISBLANK(G13),"",IF(G13="ALI",IF(L13="L",7,IF(L13="A",10,15)),IF(G13="AIE",IF(L13="L",5,IF(L13="A",7,10)),IF(G13="SE",IF(L13="L",4,IF(L13="A",5,7)),IF(OR(G13="EE",G13="CE"),IF(L13="L",3,IF(L13="A",4,6)))))))</f>
        <v>3</v>
      </c>
      <c r="O13" s="73">
        <f>IF(H13="I",N13*Contagem!$U$11,IF(H13="E",N13*Contagem!$U$13,IF(H13="A",N13*Contagem!$U$12,IF(H13="T",N13*Contagem!$U$14,""))))</f>
        <v>3</v>
      </c>
      <c r="P13" s="88" t="s">
        <v>132</v>
      </c>
      <c r="Q13" s="88"/>
      <c r="R13" s="88"/>
      <c r="S13" s="88"/>
      <c r="T13" s="88"/>
    </row>
    <row r="14" spans="1:20" s="66" customFormat="1" ht="13.5" customHeight="1" x14ac:dyDescent="0.25">
      <c r="A14" s="109" t="s">
        <v>135</v>
      </c>
      <c r="B14" s="110"/>
      <c r="C14" s="110"/>
      <c r="D14" s="110"/>
      <c r="E14" s="110"/>
      <c r="F14" s="111"/>
      <c r="G14" s="68" t="s">
        <v>39</v>
      </c>
      <c r="H14" s="68" t="s">
        <v>84</v>
      </c>
      <c r="I14" s="68">
        <v>31</v>
      </c>
      <c r="J14" s="68">
        <v>3</v>
      </c>
      <c r="K14" s="70" t="str">
        <f t="shared" si="12"/>
        <v>EEH</v>
      </c>
      <c r="L14" s="71" t="str">
        <f t="shared" si="13"/>
        <v>H</v>
      </c>
      <c r="M14" s="72" t="str">
        <f t="shared" si="14"/>
        <v>Alta</v>
      </c>
      <c r="N14" s="70">
        <f t="shared" si="15"/>
        <v>6</v>
      </c>
      <c r="O14" s="73">
        <f>IF(H14="I",N14*Contagem!$U$11,IF(H14="E",N14*Contagem!$U$13,IF(H14="A",N14*Contagem!$U$12,IF(H14="T",N14*Contagem!$U$14,""))))</f>
        <v>3</v>
      </c>
      <c r="P14" s="88" t="s">
        <v>130</v>
      </c>
      <c r="Q14" s="88"/>
      <c r="R14" s="88"/>
      <c r="S14" s="88"/>
      <c r="T14" s="88"/>
    </row>
    <row r="15" spans="1:20" s="66" customFormat="1" ht="13.5" customHeight="1" x14ac:dyDescent="0.25">
      <c r="A15" s="109" t="s">
        <v>133</v>
      </c>
      <c r="B15" s="110"/>
      <c r="C15" s="110"/>
      <c r="D15" s="110"/>
      <c r="E15" s="110"/>
      <c r="F15" s="111"/>
      <c r="G15" s="68" t="s">
        <v>38</v>
      </c>
      <c r="H15" s="68" t="s">
        <v>74</v>
      </c>
      <c r="I15" s="68">
        <v>2</v>
      </c>
      <c r="J15" s="68">
        <v>1</v>
      </c>
      <c r="K15" s="70" t="str">
        <f t="shared" ref="K15" si="16">CONCATENATE(G15,L15)</f>
        <v>CEL</v>
      </c>
      <c r="L15" s="71" t="str">
        <f t="shared" ref="L15" si="17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L</v>
      </c>
      <c r="M15" s="72" t="str">
        <f t="shared" ref="M15" si="18">IF(L15="L","Baixa",IF(L15="A","Média",IF(L15="","","Alta")))</f>
        <v>Baixa</v>
      </c>
      <c r="N15" s="70">
        <f t="shared" ref="N15" si="19">IF(ISBLANK(G15),"",IF(G15="ALI",IF(L15="L",7,IF(L15="A",10,15)),IF(G15="AIE",IF(L15="L",5,IF(L15="A",7,10)),IF(G15="SE",IF(L15="L",4,IF(L15="A",5,7)),IF(OR(G15="EE",G15="CE"),IF(L15="L",3,IF(L15="A",4,6)))))))</f>
        <v>3</v>
      </c>
      <c r="O15" s="73">
        <f>IF(H15="I",N15*Contagem!$U$11,IF(H15="E",N15*Contagem!$U$13,IF(H15="A",N15*Contagem!$U$12,IF(H15="T",N15*Contagem!$U$14,""))))</f>
        <v>3</v>
      </c>
      <c r="P15" s="88"/>
      <c r="Q15" s="88"/>
      <c r="R15" s="88"/>
      <c r="S15" s="88"/>
      <c r="T15" s="88"/>
    </row>
    <row r="16" spans="1:20" s="66" customFormat="1" ht="13.5" customHeight="1" x14ac:dyDescent="0.25">
      <c r="A16" s="109" t="s">
        <v>134</v>
      </c>
      <c r="B16" s="110"/>
      <c r="C16" s="110"/>
      <c r="D16" s="110"/>
      <c r="E16" s="110"/>
      <c r="F16" s="111"/>
      <c r="G16" s="68" t="s">
        <v>38</v>
      </c>
      <c r="H16" s="68" t="s">
        <v>74</v>
      </c>
      <c r="I16" s="68">
        <v>2</v>
      </c>
      <c r="J16" s="68">
        <v>1</v>
      </c>
      <c r="K16" s="70" t="str">
        <f t="shared" ref="K16" si="20">CONCATENATE(G16,L16)</f>
        <v>CEL</v>
      </c>
      <c r="L16" s="71" t="str">
        <f t="shared" ref="L16" si="21"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>L</v>
      </c>
      <c r="M16" s="72" t="str">
        <f t="shared" ref="M16" si="22">IF(L16="L","Baixa",IF(L16="A","Média",IF(L16="","","Alta")))</f>
        <v>Baixa</v>
      </c>
      <c r="N16" s="70">
        <f t="shared" ref="N16" si="23">IF(ISBLANK(G16),"",IF(G16="ALI",IF(L16="L",7,IF(L16="A",10,15)),IF(G16="AIE",IF(L16="L",5,IF(L16="A",7,10)),IF(G16="SE",IF(L16="L",4,IF(L16="A",5,7)),IF(OR(G16="EE",G16="CE"),IF(L16="L",3,IF(L16="A",4,6)))))))</f>
        <v>3</v>
      </c>
      <c r="O16" s="73">
        <f>IF(H16="I",N16*Contagem!$U$11,IF(H16="E",N16*Contagem!$U$13,IF(H16="A",N16*Contagem!$U$12,IF(H16="T",N16*Contagem!$U$14,""))))</f>
        <v>3</v>
      </c>
      <c r="P16" s="88"/>
      <c r="Q16" s="88"/>
      <c r="R16" s="88"/>
      <c r="S16" s="88"/>
      <c r="T16" s="88"/>
    </row>
    <row r="17" spans="1:20" s="66" customFormat="1" ht="13.5" customHeight="1" x14ac:dyDescent="0.25">
      <c r="A17" s="109"/>
      <c r="B17" s="110"/>
      <c r="C17" s="110"/>
      <c r="D17" s="110"/>
      <c r="E17" s="110"/>
      <c r="F17" s="111"/>
      <c r="G17" s="68"/>
      <c r="H17" s="68"/>
      <c r="I17" s="68"/>
      <c r="J17" s="68"/>
      <c r="K17" s="70" t="str">
        <f t="shared" ref="K17:K94" si="24">CONCATENATE(G17,L17)</f>
        <v/>
      </c>
      <c r="L17" s="71" t="str">
        <f t="shared" ref="L17:L94" si="25"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2" t="str">
        <f t="shared" ref="M17:M94" si="26">IF(L17="L","Baixa",IF(L17="A","Média",IF(L17="","","Alta")))</f>
        <v/>
      </c>
      <c r="N17" s="70" t="str">
        <f t="shared" ref="N17:N94" si="27">IF(ISBLANK(G17),"",IF(G17="ALI",IF(L17="L",7,IF(L17="A",10,15)),IF(G17="AIE",IF(L17="L",5,IF(L17="A",7,10)),IF(G17="SE",IF(L17="L",4,IF(L17="A",5,7)),IF(OR(G17="EE",G17="CE"),IF(L17="L",3,IF(L17="A",4,6)))))))</f>
        <v/>
      </c>
      <c r="O17" s="73" t="str">
        <f>IF(H17="I",N17*Contagem!$U$11,IF(H17="E",N17*Contagem!$U$13,IF(H17="A",N17*Contagem!$U$12,IF(H17="T",N17*Contagem!$U$14,""))))</f>
        <v/>
      </c>
      <c r="P17" s="84"/>
      <c r="Q17" s="81"/>
      <c r="R17" s="81"/>
      <c r="S17" s="81"/>
      <c r="T17" s="81"/>
    </row>
    <row r="18" spans="1:20" s="66" customFormat="1" ht="13.5" customHeight="1" x14ac:dyDescent="0.25">
      <c r="A18" s="112" t="s">
        <v>90</v>
      </c>
      <c r="B18" s="113"/>
      <c r="C18" s="113"/>
      <c r="D18" s="113"/>
      <c r="E18" s="113"/>
      <c r="F18" s="114"/>
      <c r="G18" s="68"/>
      <c r="H18" s="68"/>
      <c r="I18" s="68"/>
      <c r="J18" s="68"/>
      <c r="K18" s="70" t="str">
        <f t="shared" si="24"/>
        <v/>
      </c>
      <c r="L18" s="71" t="str">
        <f t="shared" si="25"/>
        <v/>
      </c>
      <c r="M18" s="72" t="str">
        <f t="shared" si="26"/>
        <v/>
      </c>
      <c r="N18" s="70" t="str">
        <f t="shared" si="27"/>
        <v/>
      </c>
      <c r="O18" s="73" t="str">
        <f>IF(H18="I",N18*Contagem!$U$11,IF(H18="E",N18*Contagem!$U$13,IF(H18="A",N18*Contagem!$U$12,IF(H18="T",N18*Contagem!$U$14,""))))</f>
        <v/>
      </c>
      <c r="P18" s="84"/>
      <c r="Q18" s="69"/>
      <c r="R18" s="69"/>
      <c r="S18" s="69"/>
      <c r="T18" s="69"/>
    </row>
    <row r="19" spans="1:20" s="66" customFormat="1" ht="13.5" customHeight="1" x14ac:dyDescent="0.25">
      <c r="A19" s="109" t="s">
        <v>92</v>
      </c>
      <c r="B19" s="110"/>
      <c r="C19" s="110"/>
      <c r="D19" s="110"/>
      <c r="E19" s="110"/>
      <c r="F19" s="111"/>
      <c r="G19" s="68" t="s">
        <v>40</v>
      </c>
      <c r="H19" s="68" t="s">
        <v>74</v>
      </c>
      <c r="I19" s="68">
        <v>17</v>
      </c>
      <c r="J19" s="68">
        <v>4</v>
      </c>
      <c r="K19" s="70" t="str">
        <f t="shared" si="24"/>
        <v>SEH</v>
      </c>
      <c r="L19" s="71" t="str">
        <f t="shared" si="25"/>
        <v>H</v>
      </c>
      <c r="M19" s="72" t="str">
        <f t="shared" si="26"/>
        <v>Alta</v>
      </c>
      <c r="N19" s="70">
        <f t="shared" si="27"/>
        <v>7</v>
      </c>
      <c r="O19" s="73">
        <f>IF(H19="I",N19*Contagem!$U$11,IF(H19="E",N19*Contagem!$U$13,IF(H19="A",N19*Contagem!$U$12,IF(H19="T",N19*Contagem!$U$14,""))))</f>
        <v>7</v>
      </c>
      <c r="P19" s="69" t="s">
        <v>136</v>
      </c>
      <c r="Q19" s="69"/>
      <c r="R19" s="69"/>
      <c r="S19" s="69"/>
      <c r="T19" s="69"/>
    </row>
    <row r="20" spans="1:20" s="66" customFormat="1" ht="13.5" customHeight="1" x14ac:dyDescent="0.25">
      <c r="A20" s="109" t="s">
        <v>147</v>
      </c>
      <c r="B20" s="110"/>
      <c r="C20" s="110"/>
      <c r="D20" s="110"/>
      <c r="E20" s="110"/>
      <c r="F20" s="111"/>
      <c r="G20" s="68" t="s">
        <v>40</v>
      </c>
      <c r="H20" s="68" t="s">
        <v>74</v>
      </c>
      <c r="I20" s="68">
        <v>54</v>
      </c>
      <c r="J20" s="68">
        <v>5</v>
      </c>
      <c r="K20" s="70" t="str">
        <f t="shared" ref="K20" si="28">CONCATENATE(G20,L20)</f>
        <v>SEH</v>
      </c>
      <c r="L20" s="71" t="str">
        <f t="shared" ref="L20" si="29">IF(OR(ISBLANK(I20),ISBLANK(J20)),IF(OR(G20="ALI",G20="AIE"),"L",IF(ISBLANK(G20),"","A")),IF(G20="EE",IF(J20&gt;=3,IF(I20&gt;=5,"H","A"),IF(J20&gt;=2,IF(I20&gt;=16,"H",IF(I20&lt;=4,"L","A")),IF(I20&lt;=15,"L","A"))),IF(OR(G20="SE",G20="CE"),IF(J20&gt;=4,IF(I20&gt;=6,"H","A"),IF(J20&gt;=2,IF(I20&gt;=20,"H",IF(I20&lt;=5,"L","A")),IF(I20&lt;=19,"L","A"))),IF(OR(G20="ALI",G20="AIE"),IF(J20&gt;=6,IF(I20&gt;=20,"H","A"),IF(J20&gt;=2,IF(I20&gt;=51,"H",IF(I20&lt;=19,"L","A")),IF(I20&lt;=50,"L","A")))))))</f>
        <v>H</v>
      </c>
      <c r="M20" s="72" t="str">
        <f t="shared" ref="M20" si="30">IF(L20="L","Baixa",IF(L20="A","Média",IF(L20="","","Alta")))</f>
        <v>Alta</v>
      </c>
      <c r="N20" s="70">
        <f t="shared" ref="N20" si="31">IF(ISBLANK(G20),"",IF(G20="ALI",IF(L20="L",7,IF(L20="A",10,15)),IF(G20="AIE",IF(L20="L",5,IF(L20="A",7,10)),IF(G20="SE",IF(L20="L",4,IF(L20="A",5,7)),IF(OR(G20="EE",G20="CE"),IF(L20="L",3,IF(L20="A",4,6)))))))</f>
        <v>7</v>
      </c>
      <c r="O20" s="73">
        <f>IF(H20="I",N20*Contagem!$U$11,IF(H20="E",N20*Contagem!$U$13,IF(H20="A",N20*Contagem!$U$12,IF(H20="T",N20*Contagem!$U$14,""))))</f>
        <v>7</v>
      </c>
      <c r="P20" s="88" t="s">
        <v>149</v>
      </c>
      <c r="Q20" s="88"/>
      <c r="R20" s="88"/>
      <c r="S20" s="88"/>
      <c r="T20" s="88"/>
    </row>
    <row r="21" spans="1:20" s="66" customFormat="1" ht="13.5" customHeight="1" x14ac:dyDescent="0.25">
      <c r="A21" s="109" t="s">
        <v>148</v>
      </c>
      <c r="B21" s="110"/>
      <c r="C21" s="110"/>
      <c r="D21" s="110"/>
      <c r="E21" s="110"/>
      <c r="F21" s="111"/>
      <c r="G21" s="68" t="s">
        <v>39</v>
      </c>
      <c r="H21" s="68" t="s">
        <v>74</v>
      </c>
      <c r="I21" s="68">
        <v>4</v>
      </c>
      <c r="J21" s="68">
        <v>1</v>
      </c>
      <c r="K21" s="70" t="str">
        <f t="shared" si="24"/>
        <v>EEL</v>
      </c>
      <c r="L21" s="71" t="str">
        <f t="shared" si="25"/>
        <v>L</v>
      </c>
      <c r="M21" s="72" t="str">
        <f t="shared" si="26"/>
        <v>Baixa</v>
      </c>
      <c r="N21" s="70">
        <f t="shared" si="27"/>
        <v>3</v>
      </c>
      <c r="O21" s="73">
        <f>IF(H21="I",N21*Contagem!$U$11,IF(H21="E",N21*Contagem!$U$13,IF(H21="A",N21*Contagem!$U$12,IF(H21="T",N21*Contagem!$U$14,""))))</f>
        <v>3</v>
      </c>
      <c r="P21" s="64" t="s">
        <v>127</v>
      </c>
      <c r="Q21" s="64"/>
      <c r="R21" s="64"/>
      <c r="S21" s="64"/>
      <c r="T21" s="64"/>
    </row>
    <row r="22" spans="1:20" s="66" customFormat="1" ht="13.5" customHeight="1" x14ac:dyDescent="0.25">
      <c r="A22" s="109"/>
      <c r="B22" s="110"/>
      <c r="C22" s="110"/>
      <c r="D22" s="110"/>
      <c r="E22" s="110"/>
      <c r="F22" s="111"/>
      <c r="G22" s="68"/>
      <c r="H22" s="68"/>
      <c r="I22" s="68"/>
      <c r="J22" s="68"/>
      <c r="K22" s="70" t="str">
        <f t="shared" si="24"/>
        <v/>
      </c>
      <c r="L22" s="71" t="str">
        <f t="shared" si="25"/>
        <v/>
      </c>
      <c r="M22" s="72" t="str">
        <f t="shared" si="26"/>
        <v/>
      </c>
      <c r="N22" s="70" t="str">
        <f t="shared" si="27"/>
        <v/>
      </c>
      <c r="O22" s="73" t="str">
        <f>IF(H22="I",N22*Contagem!$U$11,IF(H22="E",N22*Contagem!$U$13,IF(H22="A",N22*Contagem!$U$12,IF(H22="T",N22*Contagem!$U$14,""))))</f>
        <v/>
      </c>
      <c r="P22" s="83"/>
      <c r="Q22" s="75"/>
      <c r="R22" s="75"/>
      <c r="S22" s="75"/>
      <c r="T22" s="75"/>
    </row>
    <row r="23" spans="1:20" s="66" customFormat="1" ht="13.5" customHeight="1" x14ac:dyDescent="0.25">
      <c r="A23" s="112" t="s">
        <v>93</v>
      </c>
      <c r="B23" s="113"/>
      <c r="C23" s="113"/>
      <c r="D23" s="113"/>
      <c r="E23" s="113"/>
      <c r="F23" s="114"/>
      <c r="G23" s="68"/>
      <c r="H23" s="68"/>
      <c r="I23" s="68"/>
      <c r="J23" s="68"/>
      <c r="K23" s="70" t="str">
        <f t="shared" si="24"/>
        <v/>
      </c>
      <c r="L23" s="71" t="str">
        <f t="shared" si="25"/>
        <v/>
      </c>
      <c r="M23" s="72" t="str">
        <f t="shared" si="26"/>
        <v/>
      </c>
      <c r="N23" s="70" t="str">
        <f t="shared" si="27"/>
        <v/>
      </c>
      <c r="O23" s="73" t="str">
        <f>IF(H23="I",N23*Contagem!$U$11,IF(H23="E",N23*Contagem!$U$13,IF(H23="A",N23*Contagem!$U$12,IF(H23="T",N23*Contagem!$U$14,""))))</f>
        <v/>
      </c>
      <c r="P23" s="75"/>
      <c r="Q23" s="75"/>
      <c r="R23" s="75"/>
      <c r="S23" s="75"/>
      <c r="T23" s="75"/>
    </row>
    <row r="24" spans="1:20" s="66" customFormat="1" ht="13.5" customHeight="1" x14ac:dyDescent="0.25">
      <c r="A24" s="109" t="s">
        <v>75</v>
      </c>
      <c r="B24" s="110"/>
      <c r="C24" s="110"/>
      <c r="D24" s="110"/>
      <c r="E24" s="110"/>
      <c r="F24" s="111"/>
      <c r="G24" s="68" t="s">
        <v>40</v>
      </c>
      <c r="H24" s="68" t="s">
        <v>74</v>
      </c>
      <c r="I24" s="68">
        <v>13</v>
      </c>
      <c r="J24" s="68">
        <v>3</v>
      </c>
      <c r="K24" s="70" t="str">
        <f t="shared" si="24"/>
        <v>SEA</v>
      </c>
      <c r="L24" s="71" t="str">
        <f t="shared" si="25"/>
        <v>A</v>
      </c>
      <c r="M24" s="72" t="str">
        <f t="shared" si="26"/>
        <v>Média</v>
      </c>
      <c r="N24" s="70">
        <f t="shared" si="27"/>
        <v>5</v>
      </c>
      <c r="O24" s="73">
        <f>IF(H24="I",N24*Contagem!$U$11,IF(H24="E",N24*Contagem!$U$13,IF(H24="A",N24*Contagem!$U$12,IF(H24="T",N24*Contagem!$U$14,""))))</f>
        <v>5</v>
      </c>
      <c r="P24" s="84" t="s">
        <v>97</v>
      </c>
      <c r="Q24" s="75"/>
      <c r="R24" s="75"/>
      <c r="S24" s="75"/>
      <c r="T24" s="75"/>
    </row>
    <row r="25" spans="1:20" s="66" customFormat="1" ht="13.5" customHeight="1" x14ac:dyDescent="0.25">
      <c r="A25" s="109" t="s">
        <v>79</v>
      </c>
      <c r="B25" s="110"/>
      <c r="C25" s="110"/>
      <c r="D25" s="110"/>
      <c r="E25" s="110"/>
      <c r="F25" s="111"/>
      <c r="G25" s="68" t="s">
        <v>39</v>
      </c>
      <c r="H25" s="68" t="s">
        <v>74</v>
      </c>
      <c r="I25" s="68">
        <v>12</v>
      </c>
      <c r="J25" s="68">
        <v>2</v>
      </c>
      <c r="K25" s="70" t="str">
        <f t="shared" si="24"/>
        <v>EEA</v>
      </c>
      <c r="L25" s="71" t="str">
        <f t="shared" si="25"/>
        <v>A</v>
      </c>
      <c r="M25" s="72" t="str">
        <f t="shared" si="26"/>
        <v>Média</v>
      </c>
      <c r="N25" s="70">
        <f t="shared" si="27"/>
        <v>4</v>
      </c>
      <c r="O25" s="73">
        <f>IF(H25="I",N25*Contagem!$U$11,IF(H25="E",N25*Contagem!$U$13,IF(H25="A",N25*Contagem!$U$12,IF(H25="T",N25*Contagem!$U$14,""))))</f>
        <v>4</v>
      </c>
      <c r="P25" s="75" t="s">
        <v>95</v>
      </c>
      <c r="Q25" s="75"/>
      <c r="R25" s="75"/>
      <c r="S25" s="75"/>
      <c r="T25" s="75"/>
    </row>
    <row r="26" spans="1:20" s="66" customFormat="1" ht="13.5" customHeight="1" x14ac:dyDescent="0.25">
      <c r="A26" s="109" t="s">
        <v>94</v>
      </c>
      <c r="B26" s="110"/>
      <c r="C26" s="110"/>
      <c r="D26" s="110"/>
      <c r="E26" s="110"/>
      <c r="F26" s="111"/>
      <c r="G26" s="68" t="s">
        <v>39</v>
      </c>
      <c r="H26" s="68" t="s">
        <v>74</v>
      </c>
      <c r="I26" s="68">
        <v>12</v>
      </c>
      <c r="J26" s="68">
        <v>2</v>
      </c>
      <c r="K26" s="70" t="str">
        <f t="shared" si="24"/>
        <v>EEA</v>
      </c>
      <c r="L26" s="71" t="str">
        <f t="shared" si="25"/>
        <v>A</v>
      </c>
      <c r="M26" s="72" t="str">
        <f t="shared" si="26"/>
        <v>Média</v>
      </c>
      <c r="N26" s="70">
        <f t="shared" si="27"/>
        <v>4</v>
      </c>
      <c r="O26" s="73">
        <f>IF(H26="I",N26*Contagem!$U$11,IF(H26="E",N26*Contagem!$U$13,IF(H26="A",N26*Contagem!$U$12,IF(H26="T",N26*Contagem!$U$14,""))))</f>
        <v>4</v>
      </c>
      <c r="P26" s="84" t="s">
        <v>95</v>
      </c>
      <c r="Q26" s="75"/>
      <c r="R26" s="75"/>
      <c r="S26" s="75"/>
      <c r="T26" s="75"/>
    </row>
    <row r="27" spans="1:20" s="66" customFormat="1" ht="13.5" customHeight="1" x14ac:dyDescent="0.25">
      <c r="A27" s="118" t="s">
        <v>80</v>
      </c>
      <c r="B27" s="119"/>
      <c r="C27" s="119"/>
      <c r="D27" s="119"/>
      <c r="E27" s="119"/>
      <c r="F27" s="120"/>
      <c r="G27" s="68" t="s">
        <v>38</v>
      </c>
      <c r="H27" s="68" t="s">
        <v>74</v>
      </c>
      <c r="I27" s="68">
        <v>18</v>
      </c>
      <c r="J27" s="68">
        <v>3</v>
      </c>
      <c r="K27" s="70" t="str">
        <f t="shared" si="24"/>
        <v>CEA</v>
      </c>
      <c r="L27" s="71" t="str">
        <f t="shared" si="25"/>
        <v>A</v>
      </c>
      <c r="M27" s="72" t="str">
        <f t="shared" si="26"/>
        <v>Média</v>
      </c>
      <c r="N27" s="70">
        <f t="shared" si="27"/>
        <v>4</v>
      </c>
      <c r="O27" s="73">
        <f>IF(H27="I",N27*Contagem!$U$11,IF(H27="E",N27*Contagem!$U$13,IF(H27="A",N27*Contagem!$U$12,IF(H27="T",N27*Contagem!$U$14,""))))</f>
        <v>4</v>
      </c>
      <c r="P27" s="84" t="s">
        <v>96</v>
      </c>
      <c r="Q27" s="76"/>
      <c r="R27" s="76"/>
      <c r="S27" s="76"/>
      <c r="T27" s="76"/>
    </row>
    <row r="28" spans="1:20" s="78" customFormat="1" ht="13.5" customHeight="1" x14ac:dyDescent="0.25">
      <c r="A28" s="109" t="s">
        <v>76</v>
      </c>
      <c r="B28" s="110"/>
      <c r="C28" s="110"/>
      <c r="D28" s="110"/>
      <c r="E28" s="110"/>
      <c r="F28" s="111"/>
      <c r="G28" s="68" t="s">
        <v>39</v>
      </c>
      <c r="H28" s="68" t="s">
        <v>74</v>
      </c>
      <c r="I28" s="79">
        <v>3</v>
      </c>
      <c r="J28" s="79">
        <v>1</v>
      </c>
      <c r="K28" s="70" t="str">
        <f t="shared" ref="K28:K29" si="32">CONCATENATE(G28,L28)</f>
        <v>EEL</v>
      </c>
      <c r="L28" s="71" t="str">
        <f t="shared" ref="L28:L29" si="33">IF(OR(ISBLANK(I28),ISBLANK(J28)),IF(OR(G28="ALI",G28="AIE"),"L",IF(ISBLANK(G28),"","A")),IF(G28="EE",IF(J28&gt;=3,IF(I28&gt;=5,"H","A"),IF(J28&gt;=2,IF(I28&gt;=16,"H",IF(I28&lt;=4,"L","A")),IF(I28&lt;=15,"L","A"))),IF(OR(G28="SE",G28="CE"),IF(J28&gt;=4,IF(I28&gt;=6,"H","A"),IF(J28&gt;=2,IF(I28&gt;=20,"H",IF(I28&lt;=5,"L","A")),IF(I28&lt;=19,"L","A"))),IF(OR(G28="ALI",G28="AIE"),IF(J28&gt;=6,IF(I28&gt;=20,"H","A"),IF(J28&gt;=2,IF(I28&gt;=51,"H",IF(I28&lt;=19,"L","A")),IF(I28&lt;=50,"L","A")))))))</f>
        <v>L</v>
      </c>
      <c r="M28" s="72" t="str">
        <f t="shared" ref="M28:M29" si="34">IF(L28="L","Baixa",IF(L28="A","Média",IF(L28="","","Alta")))</f>
        <v>Baixa</v>
      </c>
      <c r="N28" s="70">
        <f t="shared" ref="N28:N29" si="35">IF(ISBLANK(G28),"",IF(G28="ALI",IF(L28="L",7,IF(L28="A",10,15)),IF(G28="AIE",IF(L28="L",5,IF(L28="A",7,10)),IF(G28="SE",IF(L28="L",4,IF(L28="A",5,7)),IF(OR(G28="EE",G28="CE"),IF(L28="L",3,IF(L28="A",4,6)))))))</f>
        <v>3</v>
      </c>
      <c r="O28" s="73">
        <f>IF(H28="I",N28*Contagem!$U$11,IF(H28="E",N28*Contagem!$U$13,IF(H28="A",N28*Contagem!$U$12,IF(H28="T",N28*Contagem!$U$14,""))))</f>
        <v>3</v>
      </c>
      <c r="P28" s="89"/>
      <c r="Q28" s="77"/>
      <c r="R28" s="77"/>
      <c r="S28" s="77"/>
      <c r="T28" s="77"/>
    </row>
    <row r="29" spans="1:20" s="66" customFormat="1" ht="13.5" customHeight="1" x14ac:dyDescent="0.25">
      <c r="A29" s="109" t="s">
        <v>150</v>
      </c>
      <c r="B29" s="110"/>
      <c r="C29" s="110"/>
      <c r="D29" s="110"/>
      <c r="E29" s="110"/>
      <c r="F29" s="111"/>
      <c r="G29" s="68" t="s">
        <v>39</v>
      </c>
      <c r="H29" s="68" t="s">
        <v>74</v>
      </c>
      <c r="I29" s="68">
        <v>4</v>
      </c>
      <c r="J29" s="68">
        <v>1</v>
      </c>
      <c r="K29" s="70" t="str">
        <f t="shared" si="32"/>
        <v>EEL</v>
      </c>
      <c r="L29" s="71" t="str">
        <f t="shared" si="33"/>
        <v>L</v>
      </c>
      <c r="M29" s="72" t="str">
        <f t="shared" si="34"/>
        <v>Baixa</v>
      </c>
      <c r="N29" s="70">
        <f t="shared" si="35"/>
        <v>3</v>
      </c>
      <c r="O29" s="73">
        <f>IF(H29="I",N29*Contagem!$U$11,IF(H29="E",N29*Contagem!$U$13,IF(H29="A",N29*Contagem!$U$12,IF(H29="T",N29*Contagem!$U$14,""))))</f>
        <v>3</v>
      </c>
      <c r="P29" s="88" t="s">
        <v>127</v>
      </c>
      <c r="Q29" s="88"/>
      <c r="R29" s="88"/>
      <c r="S29" s="88"/>
      <c r="T29" s="88"/>
    </row>
    <row r="30" spans="1:20" s="78" customFormat="1" ht="13.5" customHeight="1" x14ac:dyDescent="0.25">
      <c r="A30" s="109" t="s">
        <v>137</v>
      </c>
      <c r="B30" s="110"/>
      <c r="C30" s="110"/>
      <c r="D30" s="110"/>
      <c r="E30" s="110"/>
      <c r="F30" s="111"/>
      <c r="G30" s="68" t="s">
        <v>38</v>
      </c>
      <c r="H30" s="68" t="s">
        <v>74</v>
      </c>
      <c r="I30" s="79">
        <v>2</v>
      </c>
      <c r="J30" s="79">
        <v>1</v>
      </c>
      <c r="K30" s="70" t="str">
        <f t="shared" si="24"/>
        <v>CEL</v>
      </c>
      <c r="L30" s="71" t="str">
        <f t="shared" si="25"/>
        <v>L</v>
      </c>
      <c r="M30" s="72" t="str">
        <f t="shared" si="26"/>
        <v>Baixa</v>
      </c>
      <c r="N30" s="70">
        <f t="shared" si="27"/>
        <v>3</v>
      </c>
      <c r="O30" s="73">
        <f>IF(H30="I",N30*Contagem!$U$11,IF(H30="E",N30*Contagem!$U$13,IF(H30="A",N30*Contagem!$U$12,IF(H30="T",N30*Contagem!$U$14,""))))</f>
        <v>3</v>
      </c>
      <c r="P30" s="80"/>
      <c r="Q30" s="77"/>
      <c r="R30" s="77"/>
      <c r="S30" s="77"/>
      <c r="T30" s="77"/>
    </row>
    <row r="31" spans="1:20" s="78" customFormat="1" ht="13.5" customHeight="1" x14ac:dyDescent="0.25">
      <c r="A31" s="109"/>
      <c r="B31" s="110"/>
      <c r="C31" s="110"/>
      <c r="D31" s="110"/>
      <c r="E31" s="110"/>
      <c r="F31" s="111"/>
      <c r="G31" s="68"/>
      <c r="H31" s="68"/>
      <c r="I31" s="79"/>
      <c r="J31" s="79"/>
      <c r="K31" s="70" t="str">
        <f t="shared" si="24"/>
        <v/>
      </c>
      <c r="L31" s="71" t="str">
        <f t="shared" si="25"/>
        <v/>
      </c>
      <c r="M31" s="72" t="str">
        <f t="shared" si="26"/>
        <v/>
      </c>
      <c r="N31" s="70" t="str">
        <f t="shared" si="27"/>
        <v/>
      </c>
      <c r="O31" s="73" t="str">
        <f>IF(H31="I",N31*Contagem!$U$11,IF(H31="E",N31*Contagem!$U$13,IF(H31="A",N31*Contagem!$U$12,IF(H31="T",N31*Contagem!$U$14,""))))</f>
        <v/>
      </c>
      <c r="P31" s="82"/>
      <c r="Q31" s="77"/>
      <c r="R31" s="77"/>
      <c r="S31" s="77"/>
      <c r="T31" s="77"/>
    </row>
    <row r="32" spans="1:20" s="78" customFormat="1" ht="13.5" customHeight="1" x14ac:dyDescent="0.25">
      <c r="A32" s="112" t="s">
        <v>98</v>
      </c>
      <c r="B32" s="113"/>
      <c r="C32" s="113"/>
      <c r="D32" s="113"/>
      <c r="E32" s="113"/>
      <c r="F32" s="114"/>
      <c r="G32" s="68"/>
      <c r="H32" s="68"/>
      <c r="I32" s="79"/>
      <c r="J32" s="79"/>
      <c r="K32" s="70" t="str">
        <f t="shared" si="24"/>
        <v/>
      </c>
      <c r="L32" s="71" t="str">
        <f t="shared" si="25"/>
        <v/>
      </c>
      <c r="M32" s="72" t="str">
        <f t="shared" si="26"/>
        <v/>
      </c>
      <c r="N32" s="70" t="str">
        <f t="shared" si="27"/>
        <v/>
      </c>
      <c r="O32" s="73" t="str">
        <f>IF(H32="I",N32*Contagem!$U$11,IF(H32="E",N32*Contagem!$U$13,IF(H32="A",N32*Contagem!$U$12,IF(H32="T",N32*Contagem!$U$14,""))))</f>
        <v/>
      </c>
      <c r="P32" s="82"/>
      <c r="Q32" s="77"/>
      <c r="R32" s="77"/>
      <c r="S32" s="77"/>
      <c r="T32" s="77"/>
    </row>
    <row r="33" spans="1:20" s="78" customFormat="1" ht="13.5" customHeight="1" x14ac:dyDescent="0.25">
      <c r="A33" s="109" t="s">
        <v>75</v>
      </c>
      <c r="B33" s="110"/>
      <c r="C33" s="110"/>
      <c r="D33" s="110"/>
      <c r="E33" s="110"/>
      <c r="F33" s="111"/>
      <c r="G33" s="68" t="s">
        <v>40</v>
      </c>
      <c r="H33" s="68" t="s">
        <v>74</v>
      </c>
      <c r="I33" s="68">
        <v>13</v>
      </c>
      <c r="J33" s="68">
        <v>2</v>
      </c>
      <c r="K33" s="70" t="str">
        <f t="shared" si="24"/>
        <v>SEA</v>
      </c>
      <c r="L33" s="71" t="str">
        <f t="shared" si="25"/>
        <v>A</v>
      </c>
      <c r="M33" s="72" t="str">
        <f t="shared" si="26"/>
        <v>Média</v>
      </c>
      <c r="N33" s="70">
        <f t="shared" si="27"/>
        <v>5</v>
      </c>
      <c r="O33" s="73">
        <f>IF(H33="I",N33*Contagem!$U$11,IF(H33="E",N33*Contagem!$U$13,IF(H33="A",N33*Contagem!$U$12,IF(H33="T",N33*Contagem!$U$14,""))))</f>
        <v>5</v>
      </c>
      <c r="P33" s="84" t="s">
        <v>99</v>
      </c>
      <c r="Q33" s="77"/>
      <c r="R33" s="77"/>
      <c r="S33" s="77"/>
      <c r="T33" s="77"/>
    </row>
    <row r="34" spans="1:20" s="78" customFormat="1" ht="13.5" customHeight="1" x14ac:dyDescent="0.25">
      <c r="A34" s="109" t="s">
        <v>100</v>
      </c>
      <c r="B34" s="110"/>
      <c r="C34" s="110"/>
      <c r="D34" s="110"/>
      <c r="E34" s="110"/>
      <c r="F34" s="111"/>
      <c r="G34" s="68" t="s">
        <v>39</v>
      </c>
      <c r="H34" s="68" t="s">
        <v>74</v>
      </c>
      <c r="I34" s="79">
        <v>11</v>
      </c>
      <c r="J34" s="79">
        <v>1</v>
      </c>
      <c r="K34" s="70" t="str">
        <f t="shared" si="24"/>
        <v>EEL</v>
      </c>
      <c r="L34" s="71" t="str">
        <f t="shared" si="25"/>
        <v>L</v>
      </c>
      <c r="M34" s="72" t="str">
        <f t="shared" si="26"/>
        <v>Baixa</v>
      </c>
      <c r="N34" s="70">
        <f t="shared" si="27"/>
        <v>3</v>
      </c>
      <c r="O34" s="73">
        <f>IF(H34="I",N34*Contagem!$U$11,IF(H34="E",N34*Contagem!$U$13,IF(H34="A",N34*Contagem!$U$12,IF(H34="T",N34*Contagem!$U$14,""))))</f>
        <v>3</v>
      </c>
      <c r="P34" s="82" t="s">
        <v>82</v>
      </c>
      <c r="Q34" s="77"/>
      <c r="R34" s="77"/>
      <c r="S34" s="77"/>
      <c r="T34" s="77"/>
    </row>
    <row r="35" spans="1:20" s="78" customFormat="1" ht="13.5" customHeight="1" x14ac:dyDescent="0.25">
      <c r="A35" s="109" t="s">
        <v>102</v>
      </c>
      <c r="B35" s="110"/>
      <c r="C35" s="110"/>
      <c r="D35" s="110"/>
      <c r="E35" s="110"/>
      <c r="F35" s="111"/>
      <c r="G35" s="68" t="s">
        <v>39</v>
      </c>
      <c r="H35" s="68" t="s">
        <v>74</v>
      </c>
      <c r="I35" s="79">
        <v>11</v>
      </c>
      <c r="J35" s="79">
        <v>1</v>
      </c>
      <c r="K35" s="70" t="str">
        <f t="shared" si="24"/>
        <v>EEL</v>
      </c>
      <c r="L35" s="71" t="str">
        <f t="shared" si="25"/>
        <v>L</v>
      </c>
      <c r="M35" s="72" t="str">
        <f t="shared" si="26"/>
        <v>Baixa</v>
      </c>
      <c r="N35" s="70">
        <f t="shared" si="27"/>
        <v>3</v>
      </c>
      <c r="O35" s="73">
        <f>IF(H35="I",N35*Contagem!$U$11,IF(H35="E",N35*Contagem!$U$13,IF(H35="A",N35*Contagem!$U$12,IF(H35="T",N35*Contagem!$U$14,""))))</f>
        <v>3</v>
      </c>
      <c r="P35" s="80" t="s">
        <v>82</v>
      </c>
      <c r="Q35" s="77"/>
      <c r="R35" s="77"/>
      <c r="S35" s="77"/>
      <c r="T35" s="77"/>
    </row>
    <row r="36" spans="1:20" s="78" customFormat="1" ht="13.5" customHeight="1" x14ac:dyDescent="0.25">
      <c r="A36" s="118" t="s">
        <v>103</v>
      </c>
      <c r="B36" s="119"/>
      <c r="C36" s="119"/>
      <c r="D36" s="119"/>
      <c r="E36" s="119"/>
      <c r="F36" s="120"/>
      <c r="G36" s="68" t="s">
        <v>38</v>
      </c>
      <c r="H36" s="68" t="s">
        <v>74</v>
      </c>
      <c r="I36" s="79">
        <v>19</v>
      </c>
      <c r="J36" s="79">
        <v>2</v>
      </c>
      <c r="K36" s="70" t="str">
        <f t="shared" si="24"/>
        <v>CEA</v>
      </c>
      <c r="L36" s="71" t="str">
        <f t="shared" si="25"/>
        <v>A</v>
      </c>
      <c r="M36" s="72" t="str">
        <f t="shared" si="26"/>
        <v>Média</v>
      </c>
      <c r="N36" s="70">
        <f t="shared" si="27"/>
        <v>4</v>
      </c>
      <c r="O36" s="73">
        <f>IF(H36="I",N36*Contagem!$U$11,IF(H36="E",N36*Contagem!$U$13,IF(H36="A",N36*Contagem!$U$12,IF(H36="T",N36*Contagem!$U$14,""))))</f>
        <v>4</v>
      </c>
      <c r="P36" s="80" t="s">
        <v>106</v>
      </c>
      <c r="Q36" s="77"/>
      <c r="R36" s="77"/>
      <c r="S36" s="77"/>
      <c r="T36" s="77"/>
    </row>
    <row r="37" spans="1:20" s="66" customFormat="1" ht="13.5" customHeight="1" x14ac:dyDescent="0.25">
      <c r="A37" s="109" t="s">
        <v>150</v>
      </c>
      <c r="B37" s="110"/>
      <c r="C37" s="110"/>
      <c r="D37" s="110"/>
      <c r="E37" s="110"/>
      <c r="F37" s="111"/>
      <c r="G37" s="68" t="s">
        <v>39</v>
      </c>
      <c r="H37" s="68" t="s">
        <v>74</v>
      </c>
      <c r="I37" s="68">
        <v>4</v>
      </c>
      <c r="J37" s="68">
        <v>1</v>
      </c>
      <c r="K37" s="70" t="str">
        <f t="shared" si="24"/>
        <v>EEL</v>
      </c>
      <c r="L37" s="71" t="str">
        <f t="shared" si="25"/>
        <v>L</v>
      </c>
      <c r="M37" s="72" t="str">
        <f t="shared" si="26"/>
        <v>Baixa</v>
      </c>
      <c r="N37" s="70">
        <f t="shared" si="27"/>
        <v>3</v>
      </c>
      <c r="O37" s="73">
        <f>IF(H37="I",N37*Contagem!$U$11,IF(H37="E",N37*Contagem!$U$13,IF(H37="A",N37*Contagem!$U$12,IF(H37="T",N37*Contagem!$U$14,""))))</f>
        <v>3</v>
      </c>
      <c r="P37" s="88" t="s">
        <v>127</v>
      </c>
      <c r="Q37" s="88"/>
      <c r="R37" s="88"/>
      <c r="S37" s="88"/>
      <c r="T37" s="88"/>
    </row>
    <row r="38" spans="1:20" s="66" customFormat="1" ht="13.5" customHeight="1" x14ac:dyDescent="0.25">
      <c r="A38" s="109" t="s">
        <v>76</v>
      </c>
      <c r="B38" s="110"/>
      <c r="C38" s="110"/>
      <c r="D38" s="110"/>
      <c r="E38" s="110"/>
      <c r="F38" s="111"/>
      <c r="G38" s="68" t="s">
        <v>39</v>
      </c>
      <c r="H38" s="68" t="s">
        <v>74</v>
      </c>
      <c r="I38" s="68">
        <v>3</v>
      </c>
      <c r="J38" s="68">
        <v>1</v>
      </c>
      <c r="K38" s="70" t="str">
        <f t="shared" si="24"/>
        <v>EEL</v>
      </c>
      <c r="L38" s="71" t="str">
        <f t="shared" si="25"/>
        <v>L</v>
      </c>
      <c r="M38" s="72" t="str">
        <f t="shared" si="26"/>
        <v>Baixa</v>
      </c>
      <c r="N38" s="70">
        <f t="shared" si="27"/>
        <v>3</v>
      </c>
      <c r="O38" s="73">
        <f>IF(H38="I",N38*Contagem!$U$11,IF(H38="E",N38*Contagem!$U$13,IF(H38="A",N38*Contagem!$U$12,IF(H38="T",N38*Contagem!$U$14,""))))</f>
        <v>3</v>
      </c>
      <c r="P38" s="75"/>
      <c r="Q38" s="75"/>
      <c r="R38" s="75"/>
      <c r="S38" s="75"/>
      <c r="T38" s="75"/>
    </row>
    <row r="39" spans="1:20" s="66" customFormat="1" ht="13.5" customHeight="1" x14ac:dyDescent="0.25">
      <c r="A39" s="109" t="s">
        <v>101</v>
      </c>
      <c r="B39" s="110"/>
      <c r="C39" s="110"/>
      <c r="D39" s="110"/>
      <c r="E39" s="110"/>
      <c r="F39" s="111"/>
      <c r="G39" s="68" t="s">
        <v>39</v>
      </c>
      <c r="H39" s="68" t="s">
        <v>74</v>
      </c>
      <c r="I39" s="68">
        <v>10</v>
      </c>
      <c r="J39" s="79">
        <v>1</v>
      </c>
      <c r="K39" s="70" t="str">
        <f t="shared" si="24"/>
        <v>EEL</v>
      </c>
      <c r="L39" s="71" t="str">
        <f t="shared" si="25"/>
        <v>L</v>
      </c>
      <c r="M39" s="72" t="str">
        <f t="shared" si="26"/>
        <v>Baixa</v>
      </c>
      <c r="N39" s="70">
        <f t="shared" si="27"/>
        <v>3</v>
      </c>
      <c r="O39" s="73">
        <f>IF(H39="I",N39*Contagem!$U$11,IF(H39="E",N39*Contagem!$U$13,IF(H39="A",N39*Contagem!$U$12,IF(H39="T",N39*Contagem!$U$14,""))))</f>
        <v>3</v>
      </c>
      <c r="P39" s="86" t="s">
        <v>82</v>
      </c>
      <c r="Q39" s="64"/>
      <c r="R39" s="64"/>
      <c r="S39" s="64"/>
      <c r="T39" s="64"/>
    </row>
    <row r="40" spans="1:20" s="66" customFormat="1" ht="13.5" customHeight="1" x14ac:dyDescent="0.25">
      <c r="A40" s="109" t="s">
        <v>104</v>
      </c>
      <c r="B40" s="110"/>
      <c r="C40" s="110"/>
      <c r="D40" s="110"/>
      <c r="E40" s="110"/>
      <c r="F40" s="111"/>
      <c r="G40" s="68" t="s">
        <v>39</v>
      </c>
      <c r="H40" s="68" t="s">
        <v>74</v>
      </c>
      <c r="I40" s="68">
        <v>10</v>
      </c>
      <c r="J40" s="79">
        <v>1</v>
      </c>
      <c r="K40" s="70" t="str">
        <f t="shared" si="24"/>
        <v>EEL</v>
      </c>
      <c r="L40" s="71" t="str">
        <f t="shared" si="25"/>
        <v>L</v>
      </c>
      <c r="M40" s="72" t="str">
        <f t="shared" si="26"/>
        <v>Baixa</v>
      </c>
      <c r="N40" s="70">
        <f t="shared" si="27"/>
        <v>3</v>
      </c>
      <c r="O40" s="73">
        <f>IF(H40="I",N40*Contagem!$U$11,IF(H40="E",N40*Contagem!$U$13,IF(H40="A",N40*Contagem!$U$12,IF(H40="T",N40*Contagem!$U$14,""))))</f>
        <v>3</v>
      </c>
      <c r="P40" s="86" t="s">
        <v>82</v>
      </c>
      <c r="Q40" s="64"/>
      <c r="R40" s="64"/>
      <c r="S40" s="64"/>
      <c r="T40" s="64"/>
    </row>
    <row r="41" spans="1:20" s="66" customFormat="1" ht="13.5" customHeight="1" x14ac:dyDescent="0.25">
      <c r="A41" s="118" t="s">
        <v>105</v>
      </c>
      <c r="B41" s="119"/>
      <c r="C41" s="119"/>
      <c r="D41" s="119"/>
      <c r="E41" s="119"/>
      <c r="F41" s="120"/>
      <c r="G41" s="68" t="s">
        <v>38</v>
      </c>
      <c r="H41" s="68" t="s">
        <v>74</v>
      </c>
      <c r="I41" s="68">
        <v>18</v>
      </c>
      <c r="J41" s="79">
        <v>2</v>
      </c>
      <c r="K41" s="70" t="str">
        <f t="shared" si="24"/>
        <v>CEA</v>
      </c>
      <c r="L41" s="71" t="str">
        <f t="shared" si="25"/>
        <v>A</v>
      </c>
      <c r="M41" s="72" t="str">
        <f t="shared" si="26"/>
        <v>Média</v>
      </c>
      <c r="N41" s="70">
        <f t="shared" si="27"/>
        <v>4</v>
      </c>
      <c r="O41" s="73">
        <f>IF(H41="I",N41*Contagem!$U$11,IF(H41="E",N41*Contagem!$U$13,IF(H41="A",N41*Contagem!$U$12,IF(H41="T",N41*Contagem!$U$14,""))))</f>
        <v>4</v>
      </c>
      <c r="P41" s="86" t="s">
        <v>106</v>
      </c>
      <c r="Q41" s="64"/>
      <c r="R41" s="64"/>
      <c r="S41" s="64"/>
      <c r="T41" s="64"/>
    </row>
    <row r="42" spans="1:20" s="66" customFormat="1" ht="13.5" customHeight="1" x14ac:dyDescent="0.25">
      <c r="A42" s="118" t="s">
        <v>138</v>
      </c>
      <c r="B42" s="119"/>
      <c r="C42" s="119"/>
      <c r="D42" s="119"/>
      <c r="E42" s="119"/>
      <c r="F42" s="120"/>
      <c r="G42" s="68" t="s">
        <v>38</v>
      </c>
      <c r="H42" s="68" t="s">
        <v>74</v>
      </c>
      <c r="I42" s="68">
        <v>2</v>
      </c>
      <c r="J42" s="79">
        <v>1</v>
      </c>
      <c r="K42" s="70" t="str">
        <f t="shared" ref="K42" si="36">CONCATENATE(G42,L42)</f>
        <v>CEL</v>
      </c>
      <c r="L42" s="71" t="str">
        <f t="shared" ref="L42" si="37">IF(OR(ISBLANK(I42),ISBLANK(J42)),IF(OR(G42="ALI",G42="AIE"),"L",IF(ISBLANK(G42),"","A")),IF(G42="EE",IF(J42&gt;=3,IF(I42&gt;=5,"H","A"),IF(J42&gt;=2,IF(I42&gt;=16,"H",IF(I42&lt;=4,"L","A")),IF(I42&lt;=15,"L","A"))),IF(OR(G42="SE",G42="CE"),IF(J42&gt;=4,IF(I42&gt;=6,"H","A"),IF(J42&gt;=2,IF(I42&gt;=20,"H",IF(I42&lt;=5,"L","A")),IF(I42&lt;=19,"L","A"))),IF(OR(G42="ALI",G42="AIE"),IF(J42&gt;=6,IF(I42&gt;=20,"H","A"),IF(J42&gt;=2,IF(I42&gt;=51,"H",IF(I42&lt;=19,"L","A")),IF(I42&lt;=50,"L","A")))))))</f>
        <v>L</v>
      </c>
      <c r="M42" s="72" t="str">
        <f t="shared" ref="M42" si="38">IF(L42="L","Baixa",IF(L42="A","Média",IF(L42="","","Alta")))</f>
        <v>Baixa</v>
      </c>
      <c r="N42" s="70">
        <f t="shared" ref="N42" si="39">IF(ISBLANK(G42),"",IF(G42="ALI",IF(L42="L",7,IF(L42="A",10,15)),IF(G42="AIE",IF(L42="L",5,IF(L42="A",7,10)),IF(G42="SE",IF(L42="L",4,IF(L42="A",5,7)),IF(OR(G42="EE",G42="CE"),IF(L42="L",3,IF(L42="A",4,6)))))))</f>
        <v>3</v>
      </c>
      <c r="O42" s="73">
        <f>IF(H42="I",N42*Contagem!$U$11,IF(H42="E",N42*Contagem!$U$13,IF(H42="A",N42*Contagem!$U$12,IF(H42="T",N42*Contagem!$U$14,""))))</f>
        <v>3</v>
      </c>
      <c r="P42" s="89" t="s">
        <v>139</v>
      </c>
      <c r="Q42" s="88"/>
      <c r="R42" s="88"/>
      <c r="S42" s="88"/>
      <c r="T42" s="88"/>
    </row>
    <row r="43" spans="1:20" s="66" customFormat="1" ht="13.5" customHeight="1" x14ac:dyDescent="0.25">
      <c r="A43" s="109"/>
      <c r="B43" s="110"/>
      <c r="C43" s="110"/>
      <c r="D43" s="110"/>
      <c r="E43" s="110"/>
      <c r="F43" s="111"/>
      <c r="G43" s="68"/>
      <c r="H43" s="68"/>
      <c r="I43" s="68"/>
      <c r="J43" s="68"/>
      <c r="K43" s="70" t="str">
        <f t="shared" si="24"/>
        <v/>
      </c>
      <c r="L43" s="71" t="str">
        <f t="shared" si="25"/>
        <v/>
      </c>
      <c r="M43" s="72" t="str">
        <f t="shared" si="26"/>
        <v/>
      </c>
      <c r="N43" s="70" t="str">
        <f t="shared" si="27"/>
        <v/>
      </c>
      <c r="O43" s="73" t="str">
        <f>IF(H43="I",N43*Contagem!$U$11,IF(H43="E",N43*Contagem!$U$13,IF(H43="A",N43*Contagem!$U$12,IF(H43="T",N43*Contagem!$U$14,""))))</f>
        <v/>
      </c>
      <c r="P43" s="81"/>
      <c r="Q43" s="64"/>
      <c r="R43" s="64"/>
      <c r="S43" s="64"/>
      <c r="T43" s="64"/>
    </row>
    <row r="44" spans="1:20" s="66" customFormat="1" ht="13.5" customHeight="1" x14ac:dyDescent="0.25">
      <c r="A44" s="112" t="s">
        <v>107</v>
      </c>
      <c r="B44" s="113"/>
      <c r="C44" s="113"/>
      <c r="D44" s="113"/>
      <c r="E44" s="113"/>
      <c r="F44" s="114"/>
      <c r="G44" s="68"/>
      <c r="H44" s="68"/>
      <c r="I44" s="68"/>
      <c r="J44" s="68"/>
      <c r="K44" s="70" t="str">
        <f t="shared" si="24"/>
        <v/>
      </c>
      <c r="L44" s="71" t="str">
        <f t="shared" si="25"/>
        <v/>
      </c>
      <c r="M44" s="72" t="str">
        <f t="shared" si="26"/>
        <v/>
      </c>
      <c r="N44" s="70" t="str">
        <f t="shared" si="27"/>
        <v/>
      </c>
      <c r="O44" s="73" t="str">
        <f>IF(H44="I",N44*Contagem!$U$11,IF(H44="E",N44*Contagem!$U$13,IF(H44="A",N44*Contagem!$U$12,IF(H44="T",N44*Contagem!$U$14,""))))</f>
        <v/>
      </c>
      <c r="P44" s="81"/>
      <c r="Q44" s="64"/>
      <c r="R44" s="64"/>
      <c r="S44" s="64"/>
      <c r="T44" s="64"/>
    </row>
    <row r="45" spans="1:20" s="66" customFormat="1" ht="13.5" customHeight="1" x14ac:dyDescent="0.25">
      <c r="A45" s="109" t="s">
        <v>75</v>
      </c>
      <c r="B45" s="110"/>
      <c r="C45" s="110"/>
      <c r="D45" s="110"/>
      <c r="E45" s="110"/>
      <c r="F45" s="111"/>
      <c r="G45" s="68" t="s">
        <v>40</v>
      </c>
      <c r="H45" s="68" t="s">
        <v>74</v>
      </c>
      <c r="I45" s="68">
        <v>13</v>
      </c>
      <c r="J45" s="68">
        <v>2</v>
      </c>
      <c r="K45" s="70" t="str">
        <f t="shared" si="24"/>
        <v>SEA</v>
      </c>
      <c r="L45" s="71" t="str">
        <f t="shared" si="25"/>
        <v>A</v>
      </c>
      <c r="M45" s="72" t="str">
        <f t="shared" si="26"/>
        <v>Média</v>
      </c>
      <c r="N45" s="70">
        <f t="shared" si="27"/>
        <v>5</v>
      </c>
      <c r="O45" s="73">
        <f>IF(H45="I",N45*Contagem!$U$11,IF(H45="E",N45*Contagem!$U$13,IF(H45="A",N45*Contagem!$U$12,IF(H45="T",N45*Contagem!$U$14,""))))</f>
        <v>5</v>
      </c>
      <c r="P45" s="84" t="s">
        <v>108</v>
      </c>
      <c r="Q45" s="64"/>
      <c r="R45" s="64"/>
      <c r="S45" s="64"/>
      <c r="T45" s="64"/>
    </row>
    <row r="46" spans="1:20" s="66" customFormat="1" ht="13.5" customHeight="1" x14ac:dyDescent="0.25">
      <c r="A46" s="109" t="s">
        <v>109</v>
      </c>
      <c r="B46" s="110"/>
      <c r="C46" s="110"/>
      <c r="D46" s="110"/>
      <c r="E46" s="110"/>
      <c r="F46" s="111"/>
      <c r="G46" s="68" t="s">
        <v>39</v>
      </c>
      <c r="H46" s="68" t="s">
        <v>74</v>
      </c>
      <c r="I46" s="68">
        <v>4</v>
      </c>
      <c r="J46" s="68">
        <v>1</v>
      </c>
      <c r="K46" s="70" t="str">
        <f t="shared" si="24"/>
        <v>EEL</v>
      </c>
      <c r="L46" s="71" t="str">
        <f t="shared" si="25"/>
        <v>L</v>
      </c>
      <c r="M46" s="72" t="str">
        <f t="shared" si="26"/>
        <v>Baixa</v>
      </c>
      <c r="N46" s="70">
        <f t="shared" si="27"/>
        <v>3</v>
      </c>
      <c r="O46" s="73">
        <f>IF(H46="I",N46*Contagem!$U$11,IF(H46="E",N46*Contagem!$U$13,IF(H46="A",N46*Contagem!$U$12,IF(H46="T",N46*Contagem!$U$14,""))))</f>
        <v>3</v>
      </c>
      <c r="P46" s="74" t="s">
        <v>83</v>
      </c>
      <c r="Q46" s="64"/>
      <c r="R46" s="64"/>
      <c r="S46" s="64"/>
      <c r="T46" s="64"/>
    </row>
    <row r="47" spans="1:20" s="78" customFormat="1" ht="13.5" customHeight="1" x14ac:dyDescent="0.25">
      <c r="A47" s="109" t="s">
        <v>140</v>
      </c>
      <c r="B47" s="110"/>
      <c r="C47" s="110"/>
      <c r="D47" s="110"/>
      <c r="E47" s="110"/>
      <c r="F47" s="111"/>
      <c r="G47" s="68" t="s">
        <v>39</v>
      </c>
      <c r="H47" s="68" t="s">
        <v>74</v>
      </c>
      <c r="I47" s="79">
        <v>11</v>
      </c>
      <c r="J47" s="79">
        <v>1</v>
      </c>
      <c r="K47" s="70" t="str">
        <f t="shared" ref="K47:K48" si="40">CONCATENATE(G47,L47)</f>
        <v>EEL</v>
      </c>
      <c r="L47" s="71" t="str">
        <f t="shared" ref="L47:L48" si="41">IF(OR(ISBLANK(I47),ISBLANK(J47)),IF(OR(G47="ALI",G47="AIE"),"L",IF(ISBLANK(G47),"","A")),IF(G47="EE",IF(J47&gt;=3,IF(I47&gt;=5,"H","A"),IF(J47&gt;=2,IF(I47&gt;=16,"H",IF(I47&lt;=4,"L","A")),IF(I47&lt;=15,"L","A"))),IF(OR(G47="SE",G47="CE"),IF(J47&gt;=4,IF(I47&gt;=6,"H","A"),IF(J47&gt;=2,IF(I47&gt;=20,"H",IF(I47&lt;=5,"L","A")),IF(I47&lt;=19,"L","A"))),IF(OR(G47="ALI",G47="AIE"),IF(J47&gt;=6,IF(I47&gt;=20,"H","A"),IF(J47&gt;=2,IF(I47&gt;=51,"H",IF(I47&lt;=19,"L","A")),IF(I47&lt;=50,"L","A")))))))</f>
        <v>L</v>
      </c>
      <c r="M47" s="72" t="str">
        <f t="shared" ref="M47:M48" si="42">IF(L47="L","Baixa",IF(L47="A","Média",IF(L47="","","Alta")))</f>
        <v>Baixa</v>
      </c>
      <c r="N47" s="70">
        <f t="shared" ref="N47:N48" si="43">IF(ISBLANK(G47),"",IF(G47="ALI",IF(L47="L",7,IF(L47="A",10,15)),IF(G47="AIE",IF(L47="L",5,IF(L47="A",7,10)),IF(G47="SE",IF(L47="L",4,IF(L47="A",5,7)),IF(OR(G47="EE",G47="CE"),IF(L47="L",3,IF(L47="A",4,6)))))))</f>
        <v>3</v>
      </c>
      <c r="O47" s="73">
        <f>IF(H47="I",N47*Contagem!$U$11,IF(H47="E",N47*Contagem!$U$13,IF(H47="A",N47*Contagem!$U$12,IF(H47="T",N47*Contagem!$U$14,""))))</f>
        <v>3</v>
      </c>
      <c r="P47" s="88" t="s">
        <v>83</v>
      </c>
      <c r="Q47" s="77"/>
      <c r="R47" s="77"/>
      <c r="S47" s="77"/>
      <c r="T47" s="77"/>
    </row>
    <row r="48" spans="1:20" s="78" customFormat="1" ht="13.5" customHeight="1" x14ac:dyDescent="0.25">
      <c r="A48" s="109" t="s">
        <v>141</v>
      </c>
      <c r="B48" s="110"/>
      <c r="C48" s="110"/>
      <c r="D48" s="110"/>
      <c r="E48" s="110"/>
      <c r="F48" s="111"/>
      <c r="G48" s="68" t="s">
        <v>39</v>
      </c>
      <c r="H48" s="68" t="s">
        <v>74</v>
      </c>
      <c r="I48" s="79">
        <v>11</v>
      </c>
      <c r="J48" s="79">
        <v>1</v>
      </c>
      <c r="K48" s="70" t="str">
        <f t="shared" si="40"/>
        <v>EEL</v>
      </c>
      <c r="L48" s="71" t="str">
        <f t="shared" si="41"/>
        <v>L</v>
      </c>
      <c r="M48" s="72" t="str">
        <f t="shared" si="42"/>
        <v>Baixa</v>
      </c>
      <c r="N48" s="70">
        <f t="shared" si="43"/>
        <v>3</v>
      </c>
      <c r="O48" s="73">
        <f>IF(H48="I",N48*Contagem!$U$11,IF(H48="E",N48*Contagem!$U$13,IF(H48="A",N48*Contagem!$U$12,IF(H48="T",N48*Contagem!$U$14,""))))</f>
        <v>3</v>
      </c>
      <c r="P48" s="88" t="s">
        <v>83</v>
      </c>
      <c r="Q48" s="77"/>
      <c r="R48" s="77"/>
      <c r="S48" s="77"/>
      <c r="T48" s="77"/>
    </row>
    <row r="49" spans="1:20" s="66" customFormat="1" ht="13.5" customHeight="1" x14ac:dyDescent="0.25">
      <c r="A49" s="85" t="s">
        <v>80</v>
      </c>
      <c r="B49" s="86"/>
      <c r="C49" s="86"/>
      <c r="D49" s="86"/>
      <c r="E49" s="86"/>
      <c r="F49" s="87"/>
      <c r="G49" s="68" t="s">
        <v>40</v>
      </c>
      <c r="H49" s="68" t="s">
        <v>74</v>
      </c>
      <c r="I49" s="68">
        <v>17</v>
      </c>
      <c r="J49" s="68">
        <v>2</v>
      </c>
      <c r="K49" s="70" t="str">
        <f t="shared" si="24"/>
        <v>SEA</v>
      </c>
      <c r="L49" s="71" t="str">
        <f t="shared" si="25"/>
        <v>A</v>
      </c>
      <c r="M49" s="72" t="str">
        <f t="shared" si="26"/>
        <v>Média</v>
      </c>
      <c r="N49" s="70">
        <f t="shared" si="27"/>
        <v>5</v>
      </c>
      <c r="O49" s="73">
        <f>IF(H49="I",N49*Contagem!$U$11,IF(H49="E",N49*Contagem!$U$13,IF(H49="A",N49*Contagem!$U$12,IF(H49="T",N49*Contagem!$U$14,""))))</f>
        <v>5</v>
      </c>
      <c r="P49" s="74" t="s">
        <v>110</v>
      </c>
      <c r="Q49" s="64"/>
      <c r="R49" s="64"/>
      <c r="S49" s="64"/>
      <c r="T49" s="64"/>
    </row>
    <row r="50" spans="1:20" s="66" customFormat="1" ht="13.5" customHeight="1" x14ac:dyDescent="0.25">
      <c r="A50" s="109" t="s">
        <v>150</v>
      </c>
      <c r="B50" s="110"/>
      <c r="C50" s="110"/>
      <c r="D50" s="110"/>
      <c r="E50" s="110"/>
      <c r="F50" s="111"/>
      <c r="G50" s="68" t="s">
        <v>39</v>
      </c>
      <c r="H50" s="68" t="s">
        <v>74</v>
      </c>
      <c r="I50" s="68">
        <v>4</v>
      </c>
      <c r="J50" s="68">
        <v>1</v>
      </c>
      <c r="K50" s="70" t="str">
        <f t="shared" ref="K50" si="44">CONCATENATE(G50,L50)</f>
        <v>EEL</v>
      </c>
      <c r="L50" s="71" t="str">
        <f t="shared" ref="L50" si="45">IF(OR(ISBLANK(I50),ISBLANK(J50)),IF(OR(G50="ALI",G50="AIE"),"L",IF(ISBLANK(G50),"","A")),IF(G50="EE",IF(J50&gt;=3,IF(I50&gt;=5,"H","A"),IF(J50&gt;=2,IF(I50&gt;=16,"H",IF(I50&lt;=4,"L","A")),IF(I50&lt;=15,"L","A"))),IF(OR(G50="SE",G50="CE"),IF(J50&gt;=4,IF(I50&gt;=6,"H","A"),IF(J50&gt;=2,IF(I50&gt;=20,"H",IF(I50&lt;=5,"L","A")),IF(I50&lt;=19,"L","A"))),IF(OR(G50="ALI",G50="AIE"),IF(J50&gt;=6,IF(I50&gt;=20,"H","A"),IF(J50&gt;=2,IF(I50&gt;=51,"H",IF(I50&lt;=19,"L","A")),IF(I50&lt;=50,"L","A")))))))</f>
        <v>L</v>
      </c>
      <c r="M50" s="72" t="str">
        <f t="shared" ref="M50" si="46">IF(L50="L","Baixa",IF(L50="A","Média",IF(L50="","","Alta")))</f>
        <v>Baixa</v>
      </c>
      <c r="N50" s="70">
        <f t="shared" ref="N50" si="47">IF(ISBLANK(G50),"",IF(G50="ALI",IF(L50="L",7,IF(L50="A",10,15)),IF(G50="AIE",IF(L50="L",5,IF(L50="A",7,10)),IF(G50="SE",IF(L50="L",4,IF(L50="A",5,7)),IF(OR(G50="EE",G50="CE"),IF(L50="L",3,IF(L50="A",4,6)))))))</f>
        <v>3</v>
      </c>
      <c r="O50" s="73">
        <f>IF(H50="I",N50*Contagem!$U$11,IF(H50="E",N50*Contagem!$U$13,IF(H50="A",N50*Contagem!$U$12,IF(H50="T",N50*Contagem!$U$14,""))))</f>
        <v>3</v>
      </c>
      <c r="P50" s="88" t="s">
        <v>127</v>
      </c>
      <c r="Q50" s="88"/>
      <c r="R50" s="88"/>
      <c r="S50" s="88"/>
      <c r="T50" s="88"/>
    </row>
    <row r="51" spans="1:20" s="66" customFormat="1" ht="13.5" customHeight="1" x14ac:dyDescent="0.25">
      <c r="A51" s="109" t="s">
        <v>76</v>
      </c>
      <c r="B51" s="110"/>
      <c r="C51" s="110"/>
      <c r="D51" s="110"/>
      <c r="E51" s="110"/>
      <c r="F51" s="111"/>
      <c r="G51" s="68" t="s">
        <v>39</v>
      </c>
      <c r="H51" s="68" t="s">
        <v>74</v>
      </c>
      <c r="I51" s="68">
        <v>3</v>
      </c>
      <c r="J51" s="68">
        <v>1</v>
      </c>
      <c r="K51" s="70" t="str">
        <f t="shared" si="24"/>
        <v>EEL</v>
      </c>
      <c r="L51" s="71" t="str">
        <f t="shared" si="25"/>
        <v>L</v>
      </c>
      <c r="M51" s="72" t="str">
        <f t="shared" si="26"/>
        <v>Baixa</v>
      </c>
      <c r="N51" s="70">
        <f t="shared" si="27"/>
        <v>3</v>
      </c>
      <c r="O51" s="73">
        <f>IF(H51="I",N51*Contagem!$U$11,IF(H51="E",N51*Contagem!$U$13,IF(H51="A",N51*Contagem!$U$12,IF(H51="T",N51*Contagem!$U$14,""))))</f>
        <v>3</v>
      </c>
      <c r="P51" s="81"/>
      <c r="Q51" s="64"/>
      <c r="R51" s="64"/>
      <c r="S51" s="64"/>
      <c r="T51" s="64"/>
    </row>
    <row r="52" spans="1:20" s="78" customFormat="1" ht="13.5" customHeight="1" x14ac:dyDescent="0.25">
      <c r="A52" s="109"/>
      <c r="B52" s="110"/>
      <c r="C52" s="110"/>
      <c r="D52" s="110"/>
      <c r="E52" s="110"/>
      <c r="F52" s="111"/>
      <c r="G52" s="68"/>
      <c r="H52" s="68"/>
      <c r="I52" s="68"/>
      <c r="J52" s="68"/>
      <c r="K52" s="70" t="str">
        <f t="shared" si="24"/>
        <v/>
      </c>
      <c r="L52" s="71" t="str">
        <f t="shared" si="25"/>
        <v/>
      </c>
      <c r="M52" s="72" t="str">
        <f t="shared" si="26"/>
        <v/>
      </c>
      <c r="N52" s="70" t="str">
        <f t="shared" si="27"/>
        <v/>
      </c>
      <c r="O52" s="73" t="str">
        <f>IF(H52="I",N52*Contagem!$U$11,IF(H52="E",N52*Contagem!$U$13,IF(H52="A",N52*Contagem!$U$12,IF(H52="T",N52*Contagem!$U$14,""))))</f>
        <v/>
      </c>
      <c r="P52" s="81"/>
      <c r="Q52" s="77"/>
      <c r="R52" s="77"/>
      <c r="S52" s="77"/>
      <c r="T52" s="77"/>
    </row>
    <row r="53" spans="1:20" s="78" customFormat="1" ht="13.5" customHeight="1" x14ac:dyDescent="0.25">
      <c r="A53" s="112" t="s">
        <v>111</v>
      </c>
      <c r="B53" s="113"/>
      <c r="C53" s="113"/>
      <c r="D53" s="113"/>
      <c r="E53" s="113"/>
      <c r="F53" s="114"/>
      <c r="G53" s="68"/>
      <c r="H53" s="68"/>
      <c r="I53" s="68"/>
      <c r="J53" s="68"/>
      <c r="K53" s="70" t="str">
        <f t="shared" si="24"/>
        <v/>
      </c>
      <c r="L53" s="71" t="str">
        <f t="shared" si="25"/>
        <v/>
      </c>
      <c r="M53" s="72" t="str">
        <f t="shared" si="26"/>
        <v/>
      </c>
      <c r="N53" s="70" t="str">
        <f t="shared" si="27"/>
        <v/>
      </c>
      <c r="O53" s="73" t="str">
        <f>IF(H53="I",N53*Contagem!$U$11,IF(H53="E",N53*Contagem!$U$13,IF(H53="A",N53*Contagem!$U$12,IF(H53="T",N53*Contagem!$U$14,""))))</f>
        <v/>
      </c>
      <c r="P53" s="81"/>
      <c r="Q53" s="77"/>
      <c r="R53" s="77"/>
      <c r="S53" s="77"/>
      <c r="T53" s="77"/>
    </row>
    <row r="54" spans="1:20" s="78" customFormat="1" ht="13.5" customHeight="1" x14ac:dyDescent="0.25">
      <c r="A54" s="109" t="s">
        <v>75</v>
      </c>
      <c r="B54" s="110"/>
      <c r="C54" s="110"/>
      <c r="D54" s="110"/>
      <c r="E54" s="110"/>
      <c r="F54" s="111"/>
      <c r="G54" s="68" t="s">
        <v>38</v>
      </c>
      <c r="H54" s="68" t="s">
        <v>74</v>
      </c>
      <c r="I54" s="68">
        <v>10</v>
      </c>
      <c r="J54" s="68">
        <v>1</v>
      </c>
      <c r="K54" s="70" t="str">
        <f t="shared" si="24"/>
        <v>CEL</v>
      </c>
      <c r="L54" s="71" t="str">
        <f t="shared" si="25"/>
        <v>L</v>
      </c>
      <c r="M54" s="72" t="str">
        <f t="shared" si="26"/>
        <v>Baixa</v>
      </c>
      <c r="N54" s="70">
        <f t="shared" si="27"/>
        <v>3</v>
      </c>
      <c r="O54" s="73">
        <f>IF(H54="I",N54*Contagem!$U$11,IF(H54="E",N54*Contagem!$U$13,IF(H54="A",N54*Contagem!$U$12,IF(H54="T",N54*Contagem!$U$14,""))))</f>
        <v>3</v>
      </c>
      <c r="P54" s="81" t="s">
        <v>114</v>
      </c>
      <c r="Q54" s="77"/>
      <c r="R54" s="77"/>
      <c r="S54" s="77"/>
      <c r="T54" s="77"/>
    </row>
    <row r="55" spans="1:20" s="78" customFormat="1" ht="13.5" customHeight="1" x14ac:dyDescent="0.25">
      <c r="A55" s="109" t="s">
        <v>79</v>
      </c>
      <c r="B55" s="110"/>
      <c r="C55" s="110"/>
      <c r="D55" s="110"/>
      <c r="E55" s="110"/>
      <c r="F55" s="111"/>
      <c r="G55" s="68" t="s">
        <v>39</v>
      </c>
      <c r="H55" s="68" t="s">
        <v>74</v>
      </c>
      <c r="I55" s="68">
        <v>11</v>
      </c>
      <c r="J55" s="68">
        <v>1</v>
      </c>
      <c r="K55" s="70" t="str">
        <f t="shared" si="24"/>
        <v>EEL</v>
      </c>
      <c r="L55" s="71" t="str">
        <f t="shared" si="25"/>
        <v>L</v>
      </c>
      <c r="M55" s="72" t="str">
        <f t="shared" si="26"/>
        <v>Baixa</v>
      </c>
      <c r="N55" s="70">
        <f t="shared" si="27"/>
        <v>3</v>
      </c>
      <c r="O55" s="73">
        <f>IF(H55="I",N55*Contagem!$U$11,IF(H55="E",N55*Contagem!$U$13,IF(H55="A",N55*Contagem!$U$12,IF(H55="T",N55*Contagem!$U$14,""))))</f>
        <v>3</v>
      </c>
      <c r="P55" s="84" t="s">
        <v>114</v>
      </c>
      <c r="Q55" s="77"/>
      <c r="R55" s="77"/>
      <c r="S55" s="77"/>
      <c r="T55" s="77"/>
    </row>
    <row r="56" spans="1:20" s="66" customFormat="1" ht="13.5" customHeight="1" x14ac:dyDescent="0.25">
      <c r="A56" s="109" t="s">
        <v>94</v>
      </c>
      <c r="B56" s="110"/>
      <c r="C56" s="110"/>
      <c r="D56" s="110"/>
      <c r="E56" s="110"/>
      <c r="F56" s="111"/>
      <c r="G56" s="68" t="s">
        <v>39</v>
      </c>
      <c r="H56" s="68" t="s">
        <v>74</v>
      </c>
      <c r="I56" s="68">
        <v>11</v>
      </c>
      <c r="J56" s="68">
        <v>1</v>
      </c>
      <c r="K56" s="70" t="str">
        <f t="shared" si="24"/>
        <v>EEL</v>
      </c>
      <c r="L56" s="71" t="str">
        <f t="shared" si="25"/>
        <v>L</v>
      </c>
      <c r="M56" s="72" t="str">
        <f t="shared" si="26"/>
        <v>Baixa</v>
      </c>
      <c r="N56" s="70">
        <f t="shared" si="27"/>
        <v>3</v>
      </c>
      <c r="O56" s="73">
        <f>IF(H56="I",N56*Contagem!$U$11,IF(H56="E",N56*Contagem!$U$13,IF(H56="A",N56*Contagem!$U$12,IF(H56="T",N56*Contagem!$U$14,""))))</f>
        <v>3</v>
      </c>
      <c r="P56" s="84" t="s">
        <v>114</v>
      </c>
      <c r="Q56" s="69"/>
      <c r="R56" s="69"/>
      <c r="S56" s="69"/>
      <c r="T56" s="69"/>
    </row>
    <row r="57" spans="1:20" s="66" customFormat="1" ht="13.5" customHeight="1" x14ac:dyDescent="0.25">
      <c r="A57" s="118" t="s">
        <v>80</v>
      </c>
      <c r="B57" s="119"/>
      <c r="C57" s="119"/>
      <c r="D57" s="119"/>
      <c r="E57" s="119"/>
      <c r="F57" s="120"/>
      <c r="G57" s="68" t="s">
        <v>38</v>
      </c>
      <c r="H57" s="68" t="s">
        <v>74</v>
      </c>
      <c r="I57" s="68">
        <v>18</v>
      </c>
      <c r="J57" s="68">
        <v>2</v>
      </c>
      <c r="K57" s="70" t="str">
        <f t="shared" si="24"/>
        <v>CEA</v>
      </c>
      <c r="L57" s="71" t="str">
        <f t="shared" si="25"/>
        <v>A</v>
      </c>
      <c r="M57" s="72" t="str">
        <f t="shared" si="26"/>
        <v>Média</v>
      </c>
      <c r="N57" s="70">
        <f t="shared" si="27"/>
        <v>4</v>
      </c>
      <c r="O57" s="73">
        <f>IF(H57="I",N57*Contagem!$U$11,IF(H57="E",N57*Contagem!$U$13,IF(H57="A",N57*Contagem!$U$12,IF(H57="T",N57*Contagem!$U$14,""))))</f>
        <v>4</v>
      </c>
      <c r="P57" s="84" t="s">
        <v>115</v>
      </c>
      <c r="Q57" s="69"/>
      <c r="R57" s="69"/>
      <c r="S57" s="69"/>
      <c r="T57" s="69"/>
    </row>
    <row r="58" spans="1:20" s="66" customFormat="1" ht="13.5" customHeight="1" x14ac:dyDescent="0.25">
      <c r="A58" s="109" t="s">
        <v>150</v>
      </c>
      <c r="B58" s="110"/>
      <c r="C58" s="110"/>
      <c r="D58" s="110"/>
      <c r="E58" s="110"/>
      <c r="F58" s="111"/>
      <c r="G58" s="68" t="s">
        <v>39</v>
      </c>
      <c r="H58" s="68" t="s">
        <v>74</v>
      </c>
      <c r="I58" s="68">
        <v>4</v>
      </c>
      <c r="J58" s="68">
        <v>1</v>
      </c>
      <c r="K58" s="70" t="str">
        <f t="shared" si="24"/>
        <v>EEL</v>
      </c>
      <c r="L58" s="71" t="str">
        <f t="shared" si="25"/>
        <v>L</v>
      </c>
      <c r="M58" s="72" t="str">
        <f t="shared" si="26"/>
        <v>Baixa</v>
      </c>
      <c r="N58" s="70">
        <f t="shared" si="27"/>
        <v>3</v>
      </c>
      <c r="O58" s="73">
        <f>IF(H58="I",N58*Contagem!$U$11,IF(H58="E",N58*Contagem!$U$13,IF(H58="A",N58*Contagem!$U$12,IF(H58="T",N58*Contagem!$U$14,""))))</f>
        <v>3</v>
      </c>
      <c r="P58" s="88" t="s">
        <v>127</v>
      </c>
      <c r="Q58" s="88"/>
      <c r="R58" s="88"/>
      <c r="S58" s="88"/>
      <c r="T58" s="88"/>
    </row>
    <row r="59" spans="1:20" s="66" customFormat="1" ht="13.5" customHeight="1" x14ac:dyDescent="0.25">
      <c r="A59" s="109" t="s">
        <v>76</v>
      </c>
      <c r="B59" s="110"/>
      <c r="C59" s="110"/>
      <c r="D59" s="110"/>
      <c r="E59" s="110"/>
      <c r="F59" s="111"/>
      <c r="G59" s="68" t="s">
        <v>39</v>
      </c>
      <c r="H59" s="68" t="s">
        <v>74</v>
      </c>
      <c r="I59" s="68">
        <v>3</v>
      </c>
      <c r="J59" s="68">
        <v>1</v>
      </c>
      <c r="K59" s="70" t="str">
        <f t="shared" si="24"/>
        <v>EEL</v>
      </c>
      <c r="L59" s="71" t="str">
        <f t="shared" si="25"/>
        <v>L</v>
      </c>
      <c r="M59" s="72" t="str">
        <f t="shared" si="26"/>
        <v>Baixa</v>
      </c>
      <c r="N59" s="70">
        <f t="shared" si="27"/>
        <v>3</v>
      </c>
      <c r="O59" s="73">
        <f>IF(H59="I",N59*Contagem!$U$11,IF(H59="E",N59*Contagem!$U$13,IF(H59="A",N59*Contagem!$U$12,IF(H59="T",N59*Contagem!$U$14,""))))</f>
        <v>3</v>
      </c>
      <c r="P59" s="84" t="s">
        <v>114</v>
      </c>
      <c r="Q59" s="69"/>
      <c r="R59" s="69"/>
      <c r="S59" s="69"/>
      <c r="T59" s="69"/>
    </row>
    <row r="60" spans="1:20" s="66" customFormat="1" ht="13.5" customHeight="1" x14ac:dyDescent="0.25">
      <c r="A60" s="115"/>
      <c r="B60" s="116"/>
      <c r="C60" s="116"/>
      <c r="D60" s="116"/>
      <c r="E60" s="116"/>
      <c r="F60" s="117"/>
      <c r="G60" s="68"/>
      <c r="H60" s="68"/>
      <c r="I60" s="68"/>
      <c r="J60" s="68"/>
      <c r="K60" s="70" t="str">
        <f t="shared" si="24"/>
        <v/>
      </c>
      <c r="L60" s="71" t="str">
        <f t="shared" si="25"/>
        <v/>
      </c>
      <c r="M60" s="72" t="str">
        <f t="shared" si="26"/>
        <v/>
      </c>
      <c r="N60" s="70" t="str">
        <f t="shared" si="27"/>
        <v/>
      </c>
      <c r="O60" s="73" t="str">
        <f>IF(H60="I",N60*Contagem!$U$11,IF(H60="E",N60*Contagem!$U$13,IF(H60="A",N60*Contagem!$U$12,IF(H60="T",N60*Contagem!$U$14,""))))</f>
        <v/>
      </c>
      <c r="P60" s="74"/>
      <c r="Q60" s="69"/>
      <c r="R60" s="69"/>
      <c r="S60" s="69"/>
      <c r="T60" s="69"/>
    </row>
    <row r="61" spans="1:20" s="66" customFormat="1" ht="13.5" customHeight="1" x14ac:dyDescent="0.25">
      <c r="A61" s="112" t="s">
        <v>113</v>
      </c>
      <c r="B61" s="113"/>
      <c r="C61" s="113"/>
      <c r="D61" s="113"/>
      <c r="E61" s="113"/>
      <c r="F61" s="114"/>
      <c r="G61" s="68"/>
      <c r="H61" s="68"/>
      <c r="I61" s="68"/>
      <c r="J61" s="68"/>
      <c r="K61" s="70" t="str">
        <f t="shared" si="24"/>
        <v/>
      </c>
      <c r="L61" s="71" t="str">
        <f t="shared" si="25"/>
        <v/>
      </c>
      <c r="M61" s="72" t="str">
        <f t="shared" si="26"/>
        <v/>
      </c>
      <c r="N61" s="70" t="str">
        <f t="shared" si="27"/>
        <v/>
      </c>
      <c r="O61" s="73" t="str">
        <f>IF(H61="I",N61*Contagem!$U$11,IF(H61="E",N61*Contagem!$U$13,IF(H61="A",N61*Contagem!$U$12,IF(H61="T",N61*Contagem!$U$14,""))))</f>
        <v/>
      </c>
      <c r="P61" s="74"/>
      <c r="Q61" s="69"/>
      <c r="R61" s="69"/>
      <c r="S61" s="69"/>
      <c r="T61" s="69"/>
    </row>
    <row r="62" spans="1:20" s="66" customFormat="1" ht="13.5" customHeight="1" x14ac:dyDescent="0.25">
      <c r="A62" s="109" t="s">
        <v>75</v>
      </c>
      <c r="B62" s="110"/>
      <c r="C62" s="110"/>
      <c r="D62" s="110"/>
      <c r="E62" s="110"/>
      <c r="F62" s="111"/>
      <c r="G62" s="68" t="s">
        <v>38</v>
      </c>
      <c r="H62" s="68" t="s">
        <v>74</v>
      </c>
      <c r="I62" s="68">
        <v>9</v>
      </c>
      <c r="J62" s="68">
        <v>1</v>
      </c>
      <c r="K62" s="70" t="str">
        <f t="shared" si="24"/>
        <v>CEL</v>
      </c>
      <c r="L62" s="71" t="str">
        <f t="shared" si="25"/>
        <v>L</v>
      </c>
      <c r="M62" s="72" t="str">
        <f t="shared" si="26"/>
        <v>Baixa</v>
      </c>
      <c r="N62" s="70">
        <f t="shared" si="27"/>
        <v>3</v>
      </c>
      <c r="O62" s="73">
        <f>IF(H62="I",N62*Contagem!$U$11,IF(H62="E",N62*Contagem!$U$13,IF(H62="A",N62*Contagem!$U$12,IF(H62="T",N62*Contagem!$U$14,""))))</f>
        <v>3</v>
      </c>
      <c r="P62" s="74" t="s">
        <v>116</v>
      </c>
      <c r="Q62" s="69"/>
      <c r="R62" s="69"/>
      <c r="S62" s="69"/>
      <c r="T62" s="69"/>
    </row>
    <row r="63" spans="1:20" s="66" customFormat="1" ht="13.5" customHeight="1" x14ac:dyDescent="0.25">
      <c r="A63" s="109" t="s">
        <v>79</v>
      </c>
      <c r="B63" s="110"/>
      <c r="C63" s="110"/>
      <c r="D63" s="110"/>
      <c r="E63" s="110"/>
      <c r="F63" s="111"/>
      <c r="G63" s="68" t="s">
        <v>39</v>
      </c>
      <c r="H63" s="68" t="s">
        <v>74</v>
      </c>
      <c r="I63" s="68">
        <v>10</v>
      </c>
      <c r="J63" s="68">
        <v>1</v>
      </c>
      <c r="K63" s="70" t="str">
        <f t="shared" si="24"/>
        <v>EEL</v>
      </c>
      <c r="L63" s="71" t="str">
        <f t="shared" si="25"/>
        <v>L</v>
      </c>
      <c r="M63" s="72" t="str">
        <f t="shared" si="26"/>
        <v>Baixa</v>
      </c>
      <c r="N63" s="70">
        <f t="shared" si="27"/>
        <v>3</v>
      </c>
      <c r="O63" s="73">
        <f>IF(H63="I",N63*Contagem!$U$11,IF(H63="E",N63*Contagem!$U$13,IF(H63="A",N63*Contagem!$U$12,IF(H63="T",N63*Contagem!$U$14,""))))</f>
        <v>3</v>
      </c>
      <c r="P63" s="84" t="s">
        <v>116</v>
      </c>
      <c r="Q63" s="69"/>
      <c r="R63" s="69"/>
      <c r="S63" s="69"/>
      <c r="T63" s="69"/>
    </row>
    <row r="64" spans="1:20" s="66" customFormat="1" ht="13.5" customHeight="1" x14ac:dyDescent="0.25">
      <c r="A64" s="109" t="s">
        <v>94</v>
      </c>
      <c r="B64" s="110"/>
      <c r="C64" s="110"/>
      <c r="D64" s="110"/>
      <c r="E64" s="110"/>
      <c r="F64" s="111"/>
      <c r="G64" s="68" t="s">
        <v>39</v>
      </c>
      <c r="H64" s="68" t="s">
        <v>74</v>
      </c>
      <c r="I64" s="68">
        <v>10</v>
      </c>
      <c r="J64" s="68">
        <v>1</v>
      </c>
      <c r="K64" s="70" t="str">
        <f t="shared" si="24"/>
        <v>EEL</v>
      </c>
      <c r="L64" s="71" t="str">
        <f t="shared" si="25"/>
        <v>L</v>
      </c>
      <c r="M64" s="72" t="str">
        <f t="shared" si="26"/>
        <v>Baixa</v>
      </c>
      <c r="N64" s="70">
        <f t="shared" si="27"/>
        <v>3</v>
      </c>
      <c r="O64" s="73">
        <f>IF(H64="I",N64*Contagem!$U$11,IF(H64="E",N64*Contagem!$U$13,IF(H64="A",N64*Contagem!$U$12,IF(H64="T",N64*Contagem!$U$14,""))))</f>
        <v>3</v>
      </c>
      <c r="P64" s="84" t="s">
        <v>116</v>
      </c>
      <c r="Q64" s="69"/>
      <c r="R64" s="69"/>
      <c r="S64" s="69"/>
      <c r="T64" s="69"/>
    </row>
    <row r="65" spans="1:20" s="66" customFormat="1" ht="13.5" customHeight="1" x14ac:dyDescent="0.25">
      <c r="A65" s="118" t="s">
        <v>80</v>
      </c>
      <c r="B65" s="119"/>
      <c r="C65" s="119"/>
      <c r="D65" s="119"/>
      <c r="E65" s="119"/>
      <c r="F65" s="120"/>
      <c r="G65" s="68" t="s">
        <v>38</v>
      </c>
      <c r="H65" s="68" t="s">
        <v>74</v>
      </c>
      <c r="I65" s="68">
        <v>16</v>
      </c>
      <c r="J65" s="68">
        <v>2</v>
      </c>
      <c r="K65" s="70" t="str">
        <f t="shared" si="24"/>
        <v>CEA</v>
      </c>
      <c r="L65" s="71" t="str">
        <f t="shared" si="25"/>
        <v>A</v>
      </c>
      <c r="M65" s="72" t="str">
        <f t="shared" si="26"/>
        <v>Média</v>
      </c>
      <c r="N65" s="70">
        <f t="shared" si="27"/>
        <v>4</v>
      </c>
      <c r="O65" s="73">
        <f>IF(H65="I",N65*Contagem!$U$11,IF(H65="E",N65*Contagem!$U$13,IF(H65="A",N65*Contagem!$U$12,IF(H65="T",N65*Contagem!$U$14,""))))</f>
        <v>4</v>
      </c>
      <c r="P65" s="84" t="s">
        <v>117</v>
      </c>
      <c r="Q65" s="69"/>
      <c r="R65" s="69"/>
      <c r="S65" s="69"/>
      <c r="T65" s="69"/>
    </row>
    <row r="66" spans="1:20" s="66" customFormat="1" ht="13.5" customHeight="1" x14ac:dyDescent="0.25">
      <c r="A66" s="109" t="s">
        <v>150</v>
      </c>
      <c r="B66" s="110"/>
      <c r="C66" s="110"/>
      <c r="D66" s="110"/>
      <c r="E66" s="110"/>
      <c r="F66" s="111"/>
      <c r="G66" s="68" t="s">
        <v>39</v>
      </c>
      <c r="H66" s="68" t="s">
        <v>74</v>
      </c>
      <c r="I66" s="68">
        <v>4</v>
      </c>
      <c r="J66" s="68">
        <v>1</v>
      </c>
      <c r="K66" s="70" t="str">
        <f t="shared" ref="K66" si="48">CONCATENATE(G66,L66)</f>
        <v>EEL</v>
      </c>
      <c r="L66" s="71" t="str">
        <f t="shared" ref="L66" si="49">IF(OR(ISBLANK(I66),ISBLANK(J66)),IF(OR(G66="ALI",G66="AIE"),"L",IF(ISBLANK(G66),"","A")),IF(G66="EE",IF(J66&gt;=3,IF(I66&gt;=5,"H","A"),IF(J66&gt;=2,IF(I66&gt;=16,"H",IF(I66&lt;=4,"L","A")),IF(I66&lt;=15,"L","A"))),IF(OR(G66="SE",G66="CE"),IF(J66&gt;=4,IF(I66&gt;=6,"H","A"),IF(J66&gt;=2,IF(I66&gt;=20,"H",IF(I66&lt;=5,"L","A")),IF(I66&lt;=19,"L","A"))),IF(OR(G66="ALI",G66="AIE"),IF(J66&gt;=6,IF(I66&gt;=20,"H","A"),IF(J66&gt;=2,IF(I66&gt;=51,"H",IF(I66&lt;=19,"L","A")),IF(I66&lt;=50,"L","A")))))))</f>
        <v>L</v>
      </c>
      <c r="M66" s="72" t="str">
        <f t="shared" ref="M66" si="50">IF(L66="L","Baixa",IF(L66="A","Média",IF(L66="","","Alta")))</f>
        <v>Baixa</v>
      </c>
      <c r="N66" s="70">
        <f t="shared" ref="N66" si="51">IF(ISBLANK(G66),"",IF(G66="ALI",IF(L66="L",7,IF(L66="A",10,15)),IF(G66="AIE",IF(L66="L",5,IF(L66="A",7,10)),IF(G66="SE",IF(L66="L",4,IF(L66="A",5,7)),IF(OR(G66="EE",G66="CE"),IF(L66="L",3,IF(L66="A",4,6)))))))</f>
        <v>3</v>
      </c>
      <c r="O66" s="73">
        <f>IF(H66="I",N66*Contagem!$U$11,IF(H66="E",N66*Contagem!$U$13,IF(H66="A",N66*Contagem!$U$12,IF(H66="T",N66*Contagem!$U$14,""))))</f>
        <v>3</v>
      </c>
      <c r="P66" s="88" t="s">
        <v>127</v>
      </c>
      <c r="Q66" s="88"/>
      <c r="R66" s="88"/>
      <c r="S66" s="88"/>
      <c r="T66" s="88"/>
    </row>
    <row r="67" spans="1:20" s="66" customFormat="1" ht="13.5" customHeight="1" x14ac:dyDescent="0.25">
      <c r="A67" s="109" t="s">
        <v>76</v>
      </c>
      <c r="B67" s="110"/>
      <c r="C67" s="110"/>
      <c r="D67" s="110"/>
      <c r="E67" s="110"/>
      <c r="F67" s="111"/>
      <c r="G67" s="68" t="s">
        <v>39</v>
      </c>
      <c r="H67" s="68" t="s">
        <v>74</v>
      </c>
      <c r="I67" s="68">
        <v>3</v>
      </c>
      <c r="J67" s="68">
        <v>1</v>
      </c>
      <c r="K67" s="70" t="str">
        <f t="shared" si="24"/>
        <v>EEL</v>
      </c>
      <c r="L67" s="71" t="str">
        <f t="shared" si="25"/>
        <v>L</v>
      </c>
      <c r="M67" s="72" t="str">
        <f t="shared" si="26"/>
        <v>Baixa</v>
      </c>
      <c r="N67" s="70">
        <f t="shared" si="27"/>
        <v>3</v>
      </c>
      <c r="O67" s="73">
        <f>IF(H67="I",N67*Contagem!$U$11,IF(H67="E",N67*Contagem!$U$13,IF(H67="A",N67*Contagem!$U$12,IF(H67="T",N67*Contagem!$U$14,""))))</f>
        <v>3</v>
      </c>
      <c r="P67" s="84" t="s">
        <v>116</v>
      </c>
      <c r="Q67" s="69"/>
      <c r="R67" s="69"/>
      <c r="S67" s="69"/>
      <c r="T67" s="69"/>
    </row>
    <row r="68" spans="1:20" s="66" customFormat="1" ht="13.5" customHeight="1" x14ac:dyDescent="0.25">
      <c r="A68" s="109"/>
      <c r="B68" s="110"/>
      <c r="C68" s="110"/>
      <c r="D68" s="110"/>
      <c r="E68" s="110"/>
      <c r="F68" s="111"/>
      <c r="G68" s="68"/>
      <c r="H68" s="68"/>
      <c r="I68" s="68"/>
      <c r="J68" s="68"/>
      <c r="K68" s="70" t="str">
        <f t="shared" si="24"/>
        <v/>
      </c>
      <c r="L68" s="71" t="str">
        <f t="shared" si="25"/>
        <v/>
      </c>
      <c r="M68" s="72" t="str">
        <f t="shared" si="26"/>
        <v/>
      </c>
      <c r="N68" s="70" t="str">
        <f t="shared" si="27"/>
        <v/>
      </c>
      <c r="O68" s="73" t="str">
        <f>IF(H68="I",N68*Contagem!$U$11,IF(H68="E",N68*Contagem!$U$13,IF(H68="A",N68*Contagem!$U$12,IF(H68="T",N68*Contagem!$U$14,""))))</f>
        <v/>
      </c>
      <c r="P68" s="81"/>
      <c r="Q68" s="69"/>
      <c r="R68" s="69"/>
      <c r="S68" s="69"/>
      <c r="T68" s="69"/>
    </row>
    <row r="69" spans="1:20" s="66" customFormat="1" ht="13.5" customHeight="1" x14ac:dyDescent="0.25">
      <c r="A69" s="112" t="s">
        <v>118</v>
      </c>
      <c r="B69" s="113"/>
      <c r="C69" s="113"/>
      <c r="D69" s="113"/>
      <c r="E69" s="113"/>
      <c r="F69" s="114"/>
      <c r="G69" s="68"/>
      <c r="H69" s="68"/>
      <c r="I69" s="68"/>
      <c r="J69" s="68"/>
      <c r="K69" s="70" t="str">
        <f t="shared" si="24"/>
        <v/>
      </c>
      <c r="L69" s="71" t="str">
        <f t="shared" si="25"/>
        <v/>
      </c>
      <c r="M69" s="72" t="str">
        <f t="shared" si="26"/>
        <v/>
      </c>
      <c r="N69" s="70" t="str">
        <f t="shared" si="27"/>
        <v/>
      </c>
      <c r="O69" s="73" t="str">
        <f>IF(H69="I",N69*Contagem!$U$11,IF(H69="E",N69*Contagem!$U$13,IF(H69="A",N69*Contagem!$U$12,IF(H69="T",N69*Contagem!$U$14,""))))</f>
        <v/>
      </c>
      <c r="P69" s="82"/>
      <c r="Q69" s="69"/>
      <c r="R69" s="69"/>
      <c r="S69" s="69"/>
      <c r="T69" s="69"/>
    </row>
    <row r="70" spans="1:20" s="66" customFormat="1" ht="13.5" customHeight="1" x14ac:dyDescent="0.25">
      <c r="A70" s="109" t="s">
        <v>75</v>
      </c>
      <c r="B70" s="110"/>
      <c r="C70" s="110"/>
      <c r="D70" s="110"/>
      <c r="E70" s="110"/>
      <c r="F70" s="111"/>
      <c r="G70" s="68" t="s">
        <v>38</v>
      </c>
      <c r="H70" s="68" t="s">
        <v>74</v>
      </c>
      <c r="I70" s="68">
        <v>4</v>
      </c>
      <c r="J70" s="68">
        <v>1</v>
      </c>
      <c r="K70" s="70" t="str">
        <f t="shared" si="24"/>
        <v>CEL</v>
      </c>
      <c r="L70" s="71" t="str">
        <f t="shared" si="25"/>
        <v>L</v>
      </c>
      <c r="M70" s="72" t="str">
        <f t="shared" si="26"/>
        <v>Baixa</v>
      </c>
      <c r="N70" s="70">
        <f t="shared" si="27"/>
        <v>3</v>
      </c>
      <c r="O70" s="73">
        <f>IF(H70="I",N70*Contagem!$U$11,IF(H70="E",N70*Contagem!$U$13,IF(H70="A",N70*Contagem!$U$12,IF(H70="T",N70*Contagem!$U$14,""))))</f>
        <v>3</v>
      </c>
      <c r="P70" s="74" t="s">
        <v>1</v>
      </c>
      <c r="Q70" s="69"/>
      <c r="R70" s="69"/>
      <c r="S70" s="69"/>
      <c r="T70" s="69"/>
    </row>
    <row r="71" spans="1:20" s="66" customFormat="1" ht="13.5" customHeight="1" x14ac:dyDescent="0.25">
      <c r="A71" s="109" t="s">
        <v>79</v>
      </c>
      <c r="B71" s="110"/>
      <c r="C71" s="110"/>
      <c r="D71" s="110"/>
      <c r="E71" s="110"/>
      <c r="F71" s="111"/>
      <c r="G71" s="68" t="s">
        <v>39</v>
      </c>
      <c r="H71" s="68" t="s">
        <v>74</v>
      </c>
      <c r="I71" s="68">
        <v>10</v>
      </c>
      <c r="J71" s="68">
        <v>1</v>
      </c>
      <c r="K71" s="70" t="str">
        <f t="shared" si="24"/>
        <v>EEL</v>
      </c>
      <c r="L71" s="71" t="str">
        <f t="shared" si="25"/>
        <v>L</v>
      </c>
      <c r="M71" s="72" t="str">
        <f t="shared" si="26"/>
        <v>Baixa</v>
      </c>
      <c r="N71" s="70">
        <f t="shared" si="27"/>
        <v>3</v>
      </c>
      <c r="O71" s="73">
        <f>IF(H71="I",N71*Contagem!$U$11,IF(H71="E",N71*Contagem!$U$13,IF(H71="A",N71*Contagem!$U$12,IF(H71="T",N71*Contagem!$U$14,""))))</f>
        <v>3</v>
      </c>
      <c r="P71" s="84" t="s">
        <v>1</v>
      </c>
      <c r="Q71" s="69"/>
      <c r="R71" s="69"/>
      <c r="S71" s="69"/>
      <c r="T71" s="69"/>
    </row>
    <row r="72" spans="1:20" s="66" customFormat="1" ht="13.5" customHeight="1" x14ac:dyDescent="0.25">
      <c r="A72" s="109" t="s">
        <v>119</v>
      </c>
      <c r="B72" s="110"/>
      <c r="C72" s="110"/>
      <c r="D72" s="110"/>
      <c r="E72" s="110"/>
      <c r="F72" s="111"/>
      <c r="G72" s="68" t="s">
        <v>38</v>
      </c>
      <c r="H72" s="68" t="s">
        <v>74</v>
      </c>
      <c r="I72" s="68">
        <v>8</v>
      </c>
      <c r="J72" s="68">
        <v>1</v>
      </c>
      <c r="K72" s="70" t="str">
        <f t="shared" si="24"/>
        <v>CEL</v>
      </c>
      <c r="L72" s="71" t="str">
        <f t="shared" si="25"/>
        <v>L</v>
      </c>
      <c r="M72" s="72" t="str">
        <f t="shared" si="26"/>
        <v>Baixa</v>
      </c>
      <c r="N72" s="70">
        <f t="shared" si="27"/>
        <v>3</v>
      </c>
      <c r="O72" s="73">
        <f>IF(H72="I",N72*Contagem!$U$11,IF(H72="E",N72*Contagem!$U$13,IF(H72="A",N72*Contagem!$U$12,IF(H72="T",N72*Contagem!$U$14,""))))</f>
        <v>3</v>
      </c>
      <c r="P72" s="84" t="s">
        <v>1</v>
      </c>
      <c r="Q72" s="69"/>
      <c r="R72" s="69"/>
      <c r="S72" s="69"/>
      <c r="T72" s="69"/>
    </row>
    <row r="73" spans="1:20" s="66" customFormat="1" ht="13.5" customHeight="1" x14ac:dyDescent="0.25">
      <c r="A73" s="109" t="s">
        <v>76</v>
      </c>
      <c r="B73" s="110"/>
      <c r="C73" s="110"/>
      <c r="D73" s="110"/>
      <c r="E73" s="110"/>
      <c r="F73" s="111"/>
      <c r="G73" s="68" t="s">
        <v>39</v>
      </c>
      <c r="H73" s="68" t="s">
        <v>74</v>
      </c>
      <c r="I73" s="68">
        <v>3</v>
      </c>
      <c r="J73" s="68">
        <v>1</v>
      </c>
      <c r="K73" s="70" t="str">
        <f t="shared" si="24"/>
        <v>EEL</v>
      </c>
      <c r="L73" s="71" t="str">
        <f t="shared" si="25"/>
        <v>L</v>
      </c>
      <c r="M73" s="72" t="str">
        <f t="shared" si="26"/>
        <v>Baixa</v>
      </c>
      <c r="N73" s="70">
        <f t="shared" si="27"/>
        <v>3</v>
      </c>
      <c r="O73" s="73">
        <f>IF(H73="I",N73*Contagem!$U$11,IF(H73="E",N73*Contagem!$U$13,IF(H73="A",N73*Contagem!$U$12,IF(H73="T",N73*Contagem!$U$14,""))))</f>
        <v>3</v>
      </c>
      <c r="P73" s="84" t="s">
        <v>1</v>
      </c>
      <c r="Q73" s="69"/>
      <c r="R73" s="69"/>
      <c r="S73" s="69"/>
      <c r="T73" s="69"/>
    </row>
    <row r="74" spans="1:20" s="66" customFormat="1" ht="13.5" customHeight="1" x14ac:dyDescent="0.25">
      <c r="A74" s="109"/>
      <c r="B74" s="110"/>
      <c r="C74" s="110"/>
      <c r="D74" s="110"/>
      <c r="E74" s="110"/>
      <c r="F74" s="111"/>
      <c r="G74" s="68"/>
      <c r="H74" s="68"/>
      <c r="I74" s="68"/>
      <c r="J74" s="68"/>
      <c r="K74" s="70" t="str">
        <f t="shared" si="24"/>
        <v/>
      </c>
      <c r="L74" s="71" t="str">
        <f t="shared" si="25"/>
        <v/>
      </c>
      <c r="M74" s="72" t="str">
        <f t="shared" si="26"/>
        <v/>
      </c>
      <c r="N74" s="70" t="str">
        <f t="shared" si="27"/>
        <v/>
      </c>
      <c r="O74" s="73" t="str">
        <f>IF(H74="I",N74*Contagem!$U$11,IF(H74="E",N74*Contagem!$U$13,IF(H74="A",N74*Contagem!$U$12,IF(H74="T",N74*Contagem!$U$14,""))))</f>
        <v/>
      </c>
      <c r="P74" s="84"/>
      <c r="Q74" s="69"/>
      <c r="R74" s="69"/>
      <c r="S74" s="69"/>
      <c r="T74" s="69"/>
    </row>
    <row r="75" spans="1:20" s="66" customFormat="1" ht="13.5" customHeight="1" x14ac:dyDescent="0.25">
      <c r="A75" s="112" t="s">
        <v>120</v>
      </c>
      <c r="B75" s="113"/>
      <c r="C75" s="113"/>
      <c r="D75" s="113"/>
      <c r="E75" s="113"/>
      <c r="F75" s="114"/>
      <c r="G75" s="68"/>
      <c r="H75" s="68"/>
      <c r="I75" s="68"/>
      <c r="J75" s="68"/>
      <c r="K75" s="70" t="str">
        <f t="shared" si="24"/>
        <v/>
      </c>
      <c r="L75" s="71" t="str">
        <f t="shared" si="25"/>
        <v/>
      </c>
      <c r="M75" s="72" t="str">
        <f t="shared" si="26"/>
        <v/>
      </c>
      <c r="N75" s="70" t="str">
        <f t="shared" si="27"/>
        <v/>
      </c>
      <c r="O75" s="73" t="str">
        <f>IF(H75="I",N75*Contagem!$U$11,IF(H75="E",N75*Contagem!$U$13,IF(H75="A",N75*Contagem!$U$12,IF(H75="T",N75*Contagem!$U$14,""))))</f>
        <v/>
      </c>
      <c r="P75" s="81"/>
      <c r="Q75" s="69"/>
      <c r="R75" s="69"/>
      <c r="S75" s="69"/>
      <c r="T75" s="69"/>
    </row>
    <row r="76" spans="1:20" s="66" customFormat="1" ht="13.5" customHeight="1" x14ac:dyDescent="0.25">
      <c r="A76" s="109" t="s">
        <v>75</v>
      </c>
      <c r="B76" s="110"/>
      <c r="C76" s="110"/>
      <c r="D76" s="110"/>
      <c r="E76" s="110"/>
      <c r="F76" s="111"/>
      <c r="G76" s="68" t="s">
        <v>38</v>
      </c>
      <c r="H76" s="68" t="s">
        <v>74</v>
      </c>
      <c r="I76" s="68">
        <v>5</v>
      </c>
      <c r="J76" s="68">
        <v>1</v>
      </c>
      <c r="K76" s="70" t="str">
        <f t="shared" si="24"/>
        <v>CEL</v>
      </c>
      <c r="L76" s="71" t="str">
        <f t="shared" si="25"/>
        <v>L</v>
      </c>
      <c r="M76" s="72" t="str">
        <f t="shared" si="26"/>
        <v>Baixa</v>
      </c>
      <c r="N76" s="70">
        <f t="shared" si="27"/>
        <v>3</v>
      </c>
      <c r="O76" s="73">
        <f>IF(H76="I",N76*Contagem!$U$11,IF(H76="E",N76*Contagem!$U$13,IF(H76="A",N76*Contagem!$U$12,IF(H76="T",N76*Contagem!$U$14,""))))</f>
        <v>3</v>
      </c>
      <c r="P76" s="81" t="s">
        <v>112</v>
      </c>
      <c r="Q76" s="69"/>
      <c r="R76" s="69"/>
      <c r="S76" s="69"/>
      <c r="T76" s="69"/>
    </row>
    <row r="77" spans="1:20" s="66" customFormat="1" ht="13.5" customHeight="1" x14ac:dyDescent="0.25">
      <c r="A77" s="109" t="s">
        <v>79</v>
      </c>
      <c r="B77" s="110"/>
      <c r="C77" s="110"/>
      <c r="D77" s="110"/>
      <c r="E77" s="110"/>
      <c r="F77" s="111"/>
      <c r="G77" s="68" t="s">
        <v>39</v>
      </c>
      <c r="H77" s="68" t="s">
        <v>74</v>
      </c>
      <c r="I77" s="68">
        <v>5</v>
      </c>
      <c r="J77" s="68">
        <v>1</v>
      </c>
      <c r="K77" s="70" t="str">
        <f t="shared" si="24"/>
        <v>EEL</v>
      </c>
      <c r="L77" s="71" t="str">
        <f t="shared" si="25"/>
        <v>L</v>
      </c>
      <c r="M77" s="72" t="str">
        <f t="shared" si="26"/>
        <v>Baixa</v>
      </c>
      <c r="N77" s="70">
        <f t="shared" si="27"/>
        <v>3</v>
      </c>
      <c r="O77" s="73">
        <f>IF(H77="I",N77*Contagem!$U$11,IF(H77="E",N77*Contagem!$U$13,IF(H77="A",N77*Contagem!$U$12,IF(H77="T",N77*Contagem!$U$14,""))))</f>
        <v>3</v>
      </c>
      <c r="P77" s="84" t="s">
        <v>112</v>
      </c>
      <c r="Q77" s="69"/>
      <c r="R77" s="69"/>
      <c r="S77" s="69"/>
      <c r="T77" s="69"/>
    </row>
    <row r="78" spans="1:20" s="66" customFormat="1" ht="13.5" customHeight="1" x14ac:dyDescent="0.25">
      <c r="A78" s="109" t="s">
        <v>94</v>
      </c>
      <c r="B78" s="110"/>
      <c r="C78" s="110"/>
      <c r="D78" s="110"/>
      <c r="E78" s="110"/>
      <c r="F78" s="111"/>
      <c r="G78" s="68" t="s">
        <v>39</v>
      </c>
      <c r="H78" s="68" t="s">
        <v>74</v>
      </c>
      <c r="I78" s="68">
        <v>5</v>
      </c>
      <c r="J78" s="68">
        <v>1</v>
      </c>
      <c r="K78" s="70" t="str">
        <f t="shared" si="24"/>
        <v>EEL</v>
      </c>
      <c r="L78" s="71" t="str">
        <f t="shared" si="25"/>
        <v>L</v>
      </c>
      <c r="M78" s="72" t="str">
        <f t="shared" si="26"/>
        <v>Baixa</v>
      </c>
      <c r="N78" s="70">
        <f t="shared" si="27"/>
        <v>3</v>
      </c>
      <c r="O78" s="73">
        <f>IF(H78="I",N78*Contagem!$U$11,IF(H78="E",N78*Contagem!$U$13,IF(H78="A",N78*Contagem!$U$12,IF(H78="T",N78*Contagem!$U$14,""))))</f>
        <v>3</v>
      </c>
      <c r="P78" s="84" t="s">
        <v>112</v>
      </c>
      <c r="Q78" s="69"/>
      <c r="R78" s="69"/>
      <c r="S78" s="69"/>
      <c r="T78" s="69"/>
    </row>
    <row r="79" spans="1:20" s="66" customFormat="1" ht="13.5" customHeight="1" x14ac:dyDescent="0.25">
      <c r="A79" s="109" t="s">
        <v>76</v>
      </c>
      <c r="B79" s="110"/>
      <c r="C79" s="110"/>
      <c r="D79" s="110"/>
      <c r="E79" s="110"/>
      <c r="F79" s="111"/>
      <c r="G79" s="68" t="s">
        <v>39</v>
      </c>
      <c r="H79" s="68" t="s">
        <v>74</v>
      </c>
      <c r="I79" s="68">
        <v>3</v>
      </c>
      <c r="J79" s="68">
        <v>1</v>
      </c>
      <c r="K79" s="70" t="str">
        <f t="shared" ref="K79:K84" si="52">CONCATENATE(G79,L79)</f>
        <v>EEL</v>
      </c>
      <c r="L79" s="71" t="str">
        <f t="shared" ref="L79:L84" si="53">IF(OR(ISBLANK(I79),ISBLANK(J79)),IF(OR(G79="ALI",G79="AIE"),"L",IF(ISBLANK(G79),"","A")),IF(G79="EE",IF(J79&gt;=3,IF(I79&gt;=5,"H","A"),IF(J79&gt;=2,IF(I79&gt;=16,"H",IF(I79&lt;=4,"L","A")),IF(I79&lt;=15,"L","A"))),IF(OR(G79="SE",G79="CE"),IF(J79&gt;=4,IF(I79&gt;=6,"H","A"),IF(J79&gt;=2,IF(I79&gt;=20,"H",IF(I79&lt;=5,"L","A")),IF(I79&lt;=19,"L","A"))),IF(OR(G79="ALI",G79="AIE"),IF(J79&gt;=6,IF(I79&gt;=20,"H","A"),IF(J79&gt;=2,IF(I79&gt;=51,"H",IF(I79&lt;=19,"L","A")),IF(I79&lt;=50,"L","A")))))))</f>
        <v>L</v>
      </c>
      <c r="M79" s="72" t="str">
        <f t="shared" ref="M79:M84" si="54">IF(L79="L","Baixa",IF(L79="A","Média",IF(L79="","","Alta")))</f>
        <v>Baixa</v>
      </c>
      <c r="N79" s="70">
        <f t="shared" ref="N79:N84" si="55">IF(ISBLANK(G79),"",IF(G79="ALI",IF(L79="L",7,IF(L79="A",10,15)),IF(G79="AIE",IF(L79="L",5,IF(L79="A",7,10)),IF(G79="SE",IF(L79="L",4,IF(L79="A",5,7)),IF(OR(G79="EE",G79="CE"),IF(L79="L",3,IF(L79="A",4,6)))))))</f>
        <v>3</v>
      </c>
      <c r="O79" s="73">
        <f>IF(H79="I",N79*Contagem!$U$11,IF(H79="E",N79*Contagem!$U$13,IF(H79="A",N79*Contagem!$U$12,IF(H79="T",N79*Contagem!$U$14,""))))</f>
        <v>3</v>
      </c>
      <c r="P79" s="84" t="s">
        <v>112</v>
      </c>
      <c r="Q79" s="81"/>
      <c r="R79" s="81"/>
      <c r="S79" s="81"/>
      <c r="T79" s="81"/>
    </row>
    <row r="80" spans="1:20" s="66" customFormat="1" ht="13.5" customHeight="1" x14ac:dyDescent="0.25">
      <c r="A80" s="109"/>
      <c r="B80" s="110"/>
      <c r="C80" s="110"/>
      <c r="D80" s="110"/>
      <c r="E80" s="110"/>
      <c r="F80" s="111"/>
      <c r="G80" s="68"/>
      <c r="H80" s="68"/>
      <c r="I80" s="68"/>
      <c r="J80" s="68"/>
      <c r="K80" s="70" t="str">
        <f t="shared" si="52"/>
        <v/>
      </c>
      <c r="L80" s="71" t="str">
        <f t="shared" si="53"/>
        <v/>
      </c>
      <c r="M80" s="72" t="str">
        <f t="shared" si="54"/>
        <v/>
      </c>
      <c r="N80" s="70" t="str">
        <f t="shared" si="55"/>
        <v/>
      </c>
      <c r="O80" s="73" t="str">
        <f>IF(H80="I",N80*Contagem!$U$11,IF(H80="E",N80*Contagem!$U$13,IF(H80="A",N80*Contagem!$U$12,IF(H80="T",N80*Contagem!$U$14,""))))</f>
        <v/>
      </c>
      <c r="P80" s="81"/>
      <c r="Q80" s="81"/>
      <c r="R80" s="81"/>
      <c r="S80" s="81"/>
      <c r="T80" s="81"/>
    </row>
    <row r="81" spans="1:20" s="66" customFormat="1" ht="13.5" customHeight="1" x14ac:dyDescent="0.25">
      <c r="A81" s="112" t="s">
        <v>121</v>
      </c>
      <c r="B81" s="113"/>
      <c r="C81" s="113"/>
      <c r="D81" s="113"/>
      <c r="E81" s="113"/>
      <c r="F81" s="114"/>
      <c r="G81" s="68"/>
      <c r="H81" s="68"/>
      <c r="I81" s="68"/>
      <c r="J81" s="68"/>
      <c r="K81" s="70" t="str">
        <f t="shared" si="52"/>
        <v/>
      </c>
      <c r="L81" s="71" t="str">
        <f t="shared" si="53"/>
        <v/>
      </c>
      <c r="M81" s="72" t="str">
        <f t="shared" si="54"/>
        <v/>
      </c>
      <c r="N81" s="70" t="str">
        <f t="shared" si="55"/>
        <v/>
      </c>
      <c r="O81" s="73" t="str">
        <f>IF(H81="I",N81*Contagem!$U$11,IF(H81="E",N81*Contagem!$U$13,IF(H81="A",N81*Contagem!$U$12,IF(H81="T",N81*Contagem!$U$14,""))))</f>
        <v/>
      </c>
      <c r="P81" s="81"/>
      <c r="Q81" s="81"/>
      <c r="R81" s="81"/>
      <c r="S81" s="81"/>
      <c r="T81" s="81"/>
    </row>
    <row r="82" spans="1:20" s="66" customFormat="1" ht="13.5" customHeight="1" x14ac:dyDescent="0.25">
      <c r="A82" s="109" t="s">
        <v>75</v>
      </c>
      <c r="B82" s="110"/>
      <c r="C82" s="110"/>
      <c r="D82" s="110"/>
      <c r="E82" s="110"/>
      <c r="F82" s="111"/>
      <c r="G82" s="68" t="s">
        <v>38</v>
      </c>
      <c r="H82" s="68" t="s">
        <v>74</v>
      </c>
      <c r="I82" s="68">
        <v>10</v>
      </c>
      <c r="J82" s="68">
        <v>1</v>
      </c>
      <c r="K82" s="70" t="str">
        <f t="shared" si="52"/>
        <v>CEL</v>
      </c>
      <c r="L82" s="71" t="str">
        <f t="shared" si="53"/>
        <v>L</v>
      </c>
      <c r="M82" s="72" t="str">
        <f t="shared" si="54"/>
        <v>Baixa</v>
      </c>
      <c r="N82" s="70">
        <f t="shared" si="55"/>
        <v>3</v>
      </c>
      <c r="O82" s="73">
        <f>IF(H82="I",N82*Contagem!$U$11,IF(H82="E",N82*Contagem!$U$13,IF(H82="A",N82*Contagem!$U$12,IF(H82="T",N82*Contagem!$U$14,""))))</f>
        <v>3</v>
      </c>
      <c r="P82" s="84" t="s">
        <v>112</v>
      </c>
      <c r="Q82" s="81"/>
      <c r="R82" s="81"/>
      <c r="S82" s="81"/>
      <c r="T82" s="81"/>
    </row>
    <row r="83" spans="1:20" s="66" customFormat="1" ht="13.5" customHeight="1" x14ac:dyDescent="0.25">
      <c r="A83" s="109" t="s">
        <v>79</v>
      </c>
      <c r="B83" s="110"/>
      <c r="C83" s="110"/>
      <c r="D83" s="110"/>
      <c r="E83" s="110"/>
      <c r="F83" s="111"/>
      <c r="G83" s="68" t="s">
        <v>39</v>
      </c>
      <c r="H83" s="68" t="s">
        <v>74</v>
      </c>
      <c r="I83" s="68">
        <v>10</v>
      </c>
      <c r="J83" s="68">
        <v>1</v>
      </c>
      <c r="K83" s="70" t="str">
        <f t="shared" si="52"/>
        <v>EEL</v>
      </c>
      <c r="L83" s="71" t="str">
        <f t="shared" si="53"/>
        <v>L</v>
      </c>
      <c r="M83" s="72" t="str">
        <f t="shared" si="54"/>
        <v>Baixa</v>
      </c>
      <c r="N83" s="70">
        <f t="shared" si="55"/>
        <v>3</v>
      </c>
      <c r="O83" s="73">
        <f>IF(H83="I",N83*Contagem!$U$11,IF(H83="E",N83*Contagem!$U$13,IF(H83="A",N83*Contagem!$U$12,IF(H83="T",N83*Contagem!$U$14,""))))</f>
        <v>3</v>
      </c>
      <c r="P83" s="84" t="s">
        <v>112</v>
      </c>
      <c r="Q83" s="81"/>
      <c r="R83" s="81"/>
      <c r="S83" s="81"/>
      <c r="T83" s="81"/>
    </row>
    <row r="84" spans="1:20" s="66" customFormat="1" ht="13.5" customHeight="1" x14ac:dyDescent="0.25">
      <c r="A84" s="109" t="s">
        <v>94</v>
      </c>
      <c r="B84" s="110"/>
      <c r="C84" s="110"/>
      <c r="D84" s="110"/>
      <c r="E84" s="110"/>
      <c r="F84" s="111"/>
      <c r="G84" s="68" t="s">
        <v>39</v>
      </c>
      <c r="H84" s="68" t="s">
        <v>74</v>
      </c>
      <c r="I84" s="68">
        <v>10</v>
      </c>
      <c r="J84" s="68">
        <v>1</v>
      </c>
      <c r="K84" s="70" t="str">
        <f t="shared" si="52"/>
        <v>EEL</v>
      </c>
      <c r="L84" s="71" t="str">
        <f t="shared" si="53"/>
        <v>L</v>
      </c>
      <c r="M84" s="72" t="str">
        <f t="shared" si="54"/>
        <v>Baixa</v>
      </c>
      <c r="N84" s="70">
        <f t="shared" si="55"/>
        <v>3</v>
      </c>
      <c r="O84" s="73">
        <f>IF(H84="I",N84*Contagem!$U$11,IF(H84="E",N84*Contagem!$U$13,IF(H84="A",N84*Contagem!$U$12,IF(H84="T",N84*Contagem!$U$14,""))))</f>
        <v>3</v>
      </c>
      <c r="P84" s="84" t="s">
        <v>112</v>
      </c>
      <c r="Q84" s="81"/>
      <c r="R84" s="81"/>
      <c r="S84" s="81"/>
      <c r="T84" s="81"/>
    </row>
    <row r="85" spans="1:20" s="66" customFormat="1" ht="13.5" customHeight="1" x14ac:dyDescent="0.25">
      <c r="A85" s="109" t="s">
        <v>76</v>
      </c>
      <c r="B85" s="110"/>
      <c r="C85" s="110"/>
      <c r="D85" s="110"/>
      <c r="E85" s="110"/>
      <c r="F85" s="111"/>
      <c r="G85" s="68" t="s">
        <v>39</v>
      </c>
      <c r="H85" s="68" t="s">
        <v>74</v>
      </c>
      <c r="I85" s="68">
        <v>3</v>
      </c>
      <c r="J85" s="68">
        <v>1</v>
      </c>
      <c r="K85" s="70" t="str">
        <f t="shared" si="24"/>
        <v>EEL</v>
      </c>
      <c r="L85" s="71" t="str">
        <f t="shared" si="25"/>
        <v>L</v>
      </c>
      <c r="M85" s="72" t="str">
        <f t="shared" si="26"/>
        <v>Baixa</v>
      </c>
      <c r="N85" s="70">
        <f t="shared" si="27"/>
        <v>3</v>
      </c>
      <c r="O85" s="73">
        <f>IF(H85="I",N85*Contagem!$U$11,IF(H85="E",N85*Contagem!$U$13,IF(H85="A",N85*Contagem!$U$12,IF(H85="T",N85*Contagem!$U$14,""))))</f>
        <v>3</v>
      </c>
      <c r="P85" s="84" t="s">
        <v>112</v>
      </c>
      <c r="Q85" s="69"/>
      <c r="R85" s="69"/>
      <c r="S85" s="69"/>
      <c r="T85" s="69"/>
    </row>
    <row r="86" spans="1:20" s="66" customFormat="1" ht="13.5" customHeight="1" x14ac:dyDescent="0.25">
      <c r="A86" s="112"/>
      <c r="B86" s="113"/>
      <c r="C86" s="113"/>
      <c r="D86" s="113"/>
      <c r="E86" s="113"/>
      <c r="F86" s="114"/>
      <c r="G86" s="68"/>
      <c r="H86" s="68"/>
      <c r="I86" s="68"/>
      <c r="J86" s="68"/>
      <c r="K86" s="70" t="str">
        <f t="shared" si="24"/>
        <v/>
      </c>
      <c r="L86" s="71" t="str">
        <f t="shared" si="25"/>
        <v/>
      </c>
      <c r="M86" s="72" t="str">
        <f t="shared" si="26"/>
        <v/>
      </c>
      <c r="N86" s="70" t="str">
        <f t="shared" si="27"/>
        <v/>
      </c>
      <c r="O86" s="73" t="str">
        <f>IF(H86="I",N86*Contagem!$U$11,IF(H86="E",N86*Contagem!$U$13,IF(H86="A",N86*Contagem!$U$12,IF(H86="T",N86*Contagem!$U$14,""))))</f>
        <v/>
      </c>
      <c r="P86" s="74"/>
      <c r="Q86" s="74"/>
      <c r="R86" s="74"/>
      <c r="S86" s="74"/>
      <c r="T86" s="74"/>
    </row>
    <row r="87" spans="1:20" s="66" customFormat="1" ht="13.5" customHeight="1" x14ac:dyDescent="0.25">
      <c r="A87" s="112" t="s">
        <v>122</v>
      </c>
      <c r="B87" s="113"/>
      <c r="C87" s="113"/>
      <c r="D87" s="113"/>
      <c r="E87" s="113"/>
      <c r="F87" s="114"/>
      <c r="G87" s="68"/>
      <c r="H87" s="68"/>
      <c r="I87" s="68"/>
      <c r="J87" s="68"/>
      <c r="K87" s="70" t="str">
        <f t="shared" si="24"/>
        <v/>
      </c>
      <c r="L87" s="71" t="str">
        <f t="shared" si="25"/>
        <v/>
      </c>
      <c r="M87" s="72" t="str">
        <f t="shared" si="26"/>
        <v/>
      </c>
      <c r="N87" s="70" t="str">
        <f t="shared" si="27"/>
        <v/>
      </c>
      <c r="O87" s="73" t="str">
        <f>IF(H87="I",N87*Contagem!$U$11,IF(H87="E",N87*Contagem!$U$13,IF(H87="A",N87*Contagem!$U$12,IF(H87="T",N87*Contagem!$U$14,""))))</f>
        <v/>
      </c>
      <c r="P87" s="74"/>
      <c r="Q87" s="74"/>
      <c r="R87" s="74"/>
      <c r="S87" s="74"/>
      <c r="T87" s="74"/>
    </row>
    <row r="88" spans="1:20" s="66" customFormat="1" ht="13.5" customHeight="1" x14ac:dyDescent="0.25">
      <c r="A88" s="109" t="s">
        <v>75</v>
      </c>
      <c r="B88" s="110"/>
      <c r="C88" s="110"/>
      <c r="D88" s="110"/>
      <c r="E88" s="110"/>
      <c r="F88" s="111"/>
      <c r="G88" s="68" t="s">
        <v>38</v>
      </c>
      <c r="H88" s="68" t="s">
        <v>74</v>
      </c>
      <c r="I88" s="68">
        <v>3</v>
      </c>
      <c r="J88" s="68">
        <v>1</v>
      </c>
      <c r="K88" s="70" t="str">
        <f t="shared" si="24"/>
        <v>CEL</v>
      </c>
      <c r="L88" s="71" t="str">
        <f t="shared" si="25"/>
        <v>L</v>
      </c>
      <c r="M88" s="72" t="str">
        <f t="shared" si="26"/>
        <v>Baixa</v>
      </c>
      <c r="N88" s="70">
        <f t="shared" si="27"/>
        <v>3</v>
      </c>
      <c r="O88" s="73">
        <f>IF(H88="I",N88*Contagem!$U$11,IF(H88="E",N88*Contagem!$U$13,IF(H88="A",N88*Contagem!$U$12,IF(H88="T",N88*Contagem!$U$14,""))))</f>
        <v>3</v>
      </c>
      <c r="P88" s="84" t="s">
        <v>112</v>
      </c>
      <c r="Q88" s="74"/>
      <c r="R88" s="74"/>
      <c r="S88" s="74"/>
      <c r="T88" s="74"/>
    </row>
    <row r="89" spans="1:20" s="66" customFormat="1" ht="13.5" customHeight="1" x14ac:dyDescent="0.25">
      <c r="A89" s="109" t="s">
        <v>79</v>
      </c>
      <c r="B89" s="110"/>
      <c r="C89" s="110"/>
      <c r="D89" s="110"/>
      <c r="E89" s="110"/>
      <c r="F89" s="111"/>
      <c r="G89" s="68" t="s">
        <v>39</v>
      </c>
      <c r="H89" s="68" t="s">
        <v>74</v>
      </c>
      <c r="I89" s="68">
        <v>3</v>
      </c>
      <c r="J89" s="68">
        <v>1</v>
      </c>
      <c r="K89" s="70" t="str">
        <f t="shared" si="24"/>
        <v>EEL</v>
      </c>
      <c r="L89" s="71" t="str">
        <f t="shared" si="25"/>
        <v>L</v>
      </c>
      <c r="M89" s="72" t="str">
        <f t="shared" si="26"/>
        <v>Baixa</v>
      </c>
      <c r="N89" s="70">
        <f t="shared" si="27"/>
        <v>3</v>
      </c>
      <c r="O89" s="73">
        <f>IF(H89="I",N89*Contagem!$U$11,IF(H89="E",N89*Contagem!$U$13,IF(H89="A",N89*Contagem!$U$12,IF(H89="T",N89*Contagem!$U$14,""))))</f>
        <v>3</v>
      </c>
      <c r="P89" s="84" t="s">
        <v>112</v>
      </c>
      <c r="Q89" s="74"/>
      <c r="R89" s="74"/>
      <c r="S89" s="74"/>
      <c r="T89" s="74"/>
    </row>
    <row r="90" spans="1:20" s="66" customFormat="1" ht="13.5" customHeight="1" x14ac:dyDescent="0.25">
      <c r="A90" s="109" t="s">
        <v>94</v>
      </c>
      <c r="B90" s="110"/>
      <c r="C90" s="110"/>
      <c r="D90" s="110"/>
      <c r="E90" s="110"/>
      <c r="F90" s="111"/>
      <c r="G90" s="68" t="s">
        <v>39</v>
      </c>
      <c r="H90" s="68" t="s">
        <v>74</v>
      </c>
      <c r="I90" s="68">
        <v>3</v>
      </c>
      <c r="J90" s="68">
        <v>1</v>
      </c>
      <c r="K90" s="70" t="str">
        <f t="shared" si="24"/>
        <v>EEL</v>
      </c>
      <c r="L90" s="71" t="str">
        <f t="shared" si="25"/>
        <v>L</v>
      </c>
      <c r="M90" s="72" t="str">
        <f t="shared" si="26"/>
        <v>Baixa</v>
      </c>
      <c r="N90" s="70">
        <f t="shared" si="27"/>
        <v>3</v>
      </c>
      <c r="O90" s="73">
        <f>IF(H90="I",N90*Contagem!$U$11,IF(H90="E",N90*Contagem!$U$13,IF(H90="A",N90*Contagem!$U$12,IF(H90="T",N90*Contagem!$U$14,""))))</f>
        <v>3</v>
      </c>
      <c r="P90" s="84" t="s">
        <v>112</v>
      </c>
      <c r="Q90" s="74"/>
      <c r="R90" s="74"/>
      <c r="S90" s="74"/>
      <c r="T90" s="74"/>
    </row>
    <row r="91" spans="1:20" s="66" customFormat="1" ht="13.5" customHeight="1" x14ac:dyDescent="0.25">
      <c r="A91" s="109" t="s">
        <v>76</v>
      </c>
      <c r="B91" s="110"/>
      <c r="C91" s="110"/>
      <c r="D91" s="110"/>
      <c r="E91" s="110"/>
      <c r="F91" s="111"/>
      <c r="G91" s="68" t="s">
        <v>39</v>
      </c>
      <c r="H91" s="68" t="s">
        <v>74</v>
      </c>
      <c r="I91" s="68">
        <v>3</v>
      </c>
      <c r="J91" s="68">
        <v>1</v>
      </c>
      <c r="K91" s="70" t="str">
        <f t="shared" si="24"/>
        <v>EEL</v>
      </c>
      <c r="L91" s="71" t="str">
        <f t="shared" si="25"/>
        <v>L</v>
      </c>
      <c r="M91" s="72" t="str">
        <f t="shared" si="26"/>
        <v>Baixa</v>
      </c>
      <c r="N91" s="70">
        <f t="shared" si="27"/>
        <v>3</v>
      </c>
      <c r="O91" s="73">
        <f>IF(H91="I",N91*Contagem!$U$11,IF(H91="E",N91*Contagem!$U$13,IF(H91="A",N91*Contagem!$U$12,IF(H91="T",N91*Contagem!$U$14,""))))</f>
        <v>3</v>
      </c>
      <c r="P91" s="84" t="s">
        <v>112</v>
      </c>
      <c r="Q91" s="74"/>
      <c r="R91" s="74"/>
      <c r="S91" s="74"/>
      <c r="T91" s="74"/>
    </row>
    <row r="92" spans="1:20" s="66" customFormat="1" ht="13.5" customHeight="1" x14ac:dyDescent="0.25">
      <c r="A92" s="109"/>
      <c r="B92" s="110"/>
      <c r="C92" s="110"/>
      <c r="D92" s="110"/>
      <c r="E92" s="110"/>
      <c r="F92" s="111"/>
      <c r="G92" s="68"/>
      <c r="H92" s="68"/>
      <c r="I92" s="68"/>
      <c r="J92" s="68"/>
      <c r="K92" s="70" t="str">
        <f t="shared" si="24"/>
        <v/>
      </c>
      <c r="L92" s="71" t="str">
        <f t="shared" si="25"/>
        <v/>
      </c>
      <c r="M92" s="72" t="str">
        <f t="shared" si="26"/>
        <v/>
      </c>
      <c r="N92" s="70" t="str">
        <f t="shared" si="27"/>
        <v/>
      </c>
      <c r="O92" s="73" t="str">
        <f>IF(H92="I",N92*Contagem!$U$11,IF(H92="E",N92*Contagem!$U$13,IF(H92="A",N92*Contagem!$U$12,IF(H92="T",N92*Contagem!$U$14,""))))</f>
        <v/>
      </c>
      <c r="P92" s="74"/>
      <c r="Q92" s="74"/>
      <c r="R92" s="74"/>
      <c r="S92" s="74"/>
      <c r="T92" s="74"/>
    </row>
    <row r="93" spans="1:20" s="66" customFormat="1" ht="13.5" customHeight="1" x14ac:dyDescent="0.25">
      <c r="A93" s="112" t="s">
        <v>123</v>
      </c>
      <c r="B93" s="113"/>
      <c r="C93" s="113"/>
      <c r="D93" s="113"/>
      <c r="E93" s="113"/>
      <c r="F93" s="114"/>
      <c r="G93" s="68"/>
      <c r="H93" s="68"/>
      <c r="I93" s="68"/>
      <c r="J93" s="68"/>
      <c r="K93" s="70" t="str">
        <f t="shared" si="24"/>
        <v/>
      </c>
      <c r="L93" s="71" t="str">
        <f t="shared" si="25"/>
        <v/>
      </c>
      <c r="M93" s="72" t="str">
        <f t="shared" si="26"/>
        <v/>
      </c>
      <c r="N93" s="70" t="str">
        <f t="shared" si="27"/>
        <v/>
      </c>
      <c r="O93" s="73" t="str">
        <f>IF(H93="I",N93*Contagem!$U$11,IF(H93="E",N93*Contagem!$U$13,IF(H93="A",N93*Contagem!$U$12,IF(H93="T",N93*Contagem!$U$14,""))))</f>
        <v/>
      </c>
      <c r="P93" s="74"/>
      <c r="Q93" s="74"/>
      <c r="R93" s="74"/>
      <c r="S93" s="74"/>
      <c r="T93" s="74"/>
    </row>
    <row r="94" spans="1:20" s="66" customFormat="1" ht="13.5" customHeight="1" x14ac:dyDescent="0.25">
      <c r="A94" s="109" t="s">
        <v>75</v>
      </c>
      <c r="B94" s="110"/>
      <c r="C94" s="110"/>
      <c r="D94" s="110"/>
      <c r="E94" s="110"/>
      <c r="F94" s="111"/>
      <c r="G94" s="68" t="s">
        <v>38</v>
      </c>
      <c r="H94" s="68" t="s">
        <v>74</v>
      </c>
      <c r="I94" s="68">
        <v>8</v>
      </c>
      <c r="J94" s="68">
        <v>1</v>
      </c>
      <c r="K94" s="70" t="str">
        <f t="shared" si="24"/>
        <v>CEL</v>
      </c>
      <c r="L94" s="71" t="str">
        <f t="shared" si="25"/>
        <v>L</v>
      </c>
      <c r="M94" s="72" t="str">
        <f t="shared" si="26"/>
        <v>Baixa</v>
      </c>
      <c r="N94" s="70">
        <f t="shared" si="27"/>
        <v>3</v>
      </c>
      <c r="O94" s="73">
        <f>IF(H94="I",N94*Contagem!$U$11,IF(H94="E",N94*Contagem!$U$13,IF(H94="A",N94*Contagem!$U$12,IF(H94="T",N94*Contagem!$U$14,""))))</f>
        <v>3</v>
      </c>
      <c r="P94" s="74" t="s">
        <v>124</v>
      </c>
      <c r="Q94" s="74"/>
      <c r="R94" s="74"/>
      <c r="S94" s="74"/>
      <c r="T94" s="74"/>
    </row>
    <row r="95" spans="1:20" s="66" customFormat="1" ht="13.5" customHeight="1" x14ac:dyDescent="0.25">
      <c r="A95" s="109"/>
      <c r="B95" s="110"/>
      <c r="C95" s="110"/>
      <c r="D95" s="110"/>
      <c r="E95" s="110"/>
      <c r="F95" s="111"/>
      <c r="G95" s="68"/>
      <c r="H95" s="68"/>
      <c r="I95" s="68"/>
      <c r="J95" s="68"/>
      <c r="K95" s="70" t="str">
        <f t="shared" ref="K95:K97" si="56">CONCATENATE(G95,L95)</f>
        <v/>
      </c>
      <c r="L95" s="71" t="str">
        <f t="shared" ref="L95:L97" si="57">IF(OR(ISBLANK(I95),ISBLANK(J95)),IF(OR(G95="ALI",G95="AIE"),"L",IF(ISBLANK(G95),"","A")),IF(G95="EE",IF(J95&gt;=3,IF(I95&gt;=5,"H","A"),IF(J95&gt;=2,IF(I95&gt;=16,"H",IF(I95&lt;=4,"L","A")),IF(I95&lt;=15,"L","A"))),IF(OR(G95="SE",G95="CE"),IF(J95&gt;=4,IF(I95&gt;=6,"H","A"),IF(J95&gt;=2,IF(I95&gt;=20,"H",IF(I95&lt;=5,"L","A")),IF(I95&lt;=19,"L","A"))),IF(OR(G95="ALI",G95="AIE"),IF(J95&gt;=6,IF(I95&gt;=20,"H","A"),IF(J95&gt;=2,IF(I95&gt;=51,"H",IF(I95&lt;=19,"L","A")),IF(I95&lt;=50,"L","A")))))))</f>
        <v/>
      </c>
      <c r="M95" s="72" t="str">
        <f t="shared" ref="M95:M97" si="58">IF(L95="L","Baixa",IF(L95="A","Média",IF(L95="","","Alta")))</f>
        <v/>
      </c>
      <c r="N95" s="70" t="str">
        <f t="shared" ref="N95:N97" si="59">IF(ISBLANK(G95),"",IF(G95="ALI",IF(L95="L",7,IF(L95="A",10,15)),IF(G95="AIE",IF(L95="L",5,IF(L95="A",7,10)),IF(G95="SE",IF(L95="L",4,IF(L95="A",5,7)),IF(OR(G95="EE",G95="CE"),IF(L95="L",3,IF(L95="A",4,6)))))))</f>
        <v/>
      </c>
      <c r="O95" s="73" t="str">
        <f>IF(H95="I",N95*Contagem!$U$11,IF(H95="E",N95*Contagem!$U$13,IF(H95="A",N95*Contagem!$U$12,IF(H95="T",N95*Contagem!$U$14,""))))</f>
        <v/>
      </c>
      <c r="P95" s="81"/>
      <c r="Q95" s="81"/>
      <c r="R95" s="81"/>
      <c r="S95" s="81"/>
      <c r="T95" s="81"/>
    </row>
    <row r="96" spans="1:20" s="66" customFormat="1" ht="13.5" customHeight="1" x14ac:dyDescent="0.25">
      <c r="A96" s="109"/>
      <c r="B96" s="110"/>
      <c r="C96" s="110"/>
      <c r="D96" s="110"/>
      <c r="E96" s="110"/>
      <c r="F96" s="111"/>
      <c r="G96" s="68"/>
      <c r="H96" s="68"/>
      <c r="I96" s="68"/>
      <c r="J96" s="68"/>
      <c r="K96" s="70" t="str">
        <f t="shared" si="56"/>
        <v/>
      </c>
      <c r="L96" s="71" t="str">
        <f t="shared" si="57"/>
        <v/>
      </c>
      <c r="M96" s="72" t="str">
        <f t="shared" si="58"/>
        <v/>
      </c>
      <c r="N96" s="70" t="str">
        <f t="shared" si="59"/>
        <v/>
      </c>
      <c r="O96" s="73" t="str">
        <f>IF(H96="I",N96*Contagem!$U$11,IF(H96="E",N96*Contagem!$U$13,IF(H96="A",N96*Contagem!$U$12,IF(H96="T",N96*Contagem!$U$14,""))))</f>
        <v/>
      </c>
      <c r="P96" s="82"/>
      <c r="Q96" s="81"/>
      <c r="R96" s="81"/>
      <c r="S96" s="81"/>
      <c r="T96" s="81"/>
    </row>
    <row r="97" spans="1:20" s="66" customFormat="1" ht="13.5" customHeight="1" x14ac:dyDescent="0.25">
      <c r="A97" s="130" t="s">
        <v>81</v>
      </c>
      <c r="B97" s="131"/>
      <c r="C97" s="131"/>
      <c r="D97" s="131"/>
      <c r="E97" s="131"/>
      <c r="F97" s="132"/>
      <c r="G97" s="68"/>
      <c r="H97" s="68"/>
      <c r="I97" s="68"/>
      <c r="J97" s="68"/>
      <c r="K97" s="70" t="str">
        <f t="shared" si="56"/>
        <v/>
      </c>
      <c r="L97" s="71" t="str">
        <f t="shared" si="57"/>
        <v/>
      </c>
      <c r="M97" s="72" t="str">
        <f t="shared" si="58"/>
        <v/>
      </c>
      <c r="N97" s="70" t="str">
        <f t="shared" si="59"/>
        <v/>
      </c>
      <c r="O97" s="73" t="str">
        <f>IF(H97="I",N97*Contagem!$U$11,IF(H97="E",N97*Contagem!$U$13,IF(H97="A",N97*Contagem!$U$12,IF(H97="T",N97*Contagem!$U$14,""))))</f>
        <v/>
      </c>
      <c r="P97" s="69"/>
      <c r="Q97" s="69"/>
      <c r="R97" s="69"/>
      <c r="S97" s="69"/>
      <c r="T97" s="69"/>
    </row>
    <row r="98" spans="1:20" s="66" customFormat="1" ht="13.5" customHeight="1" x14ac:dyDescent="0.25">
      <c r="A98" s="109" t="s">
        <v>91</v>
      </c>
      <c r="B98" s="110"/>
      <c r="C98" s="110"/>
      <c r="D98" s="110"/>
      <c r="E98" s="110"/>
      <c r="F98" s="111"/>
      <c r="G98" s="68" t="s">
        <v>37</v>
      </c>
      <c r="H98" s="68" t="s">
        <v>74</v>
      </c>
      <c r="I98" s="68">
        <v>5</v>
      </c>
      <c r="J98" s="68">
        <v>1</v>
      </c>
      <c r="K98" s="70" t="str">
        <f t="shared" ref="K98:K99" si="60">CONCATENATE(G98,L98)</f>
        <v>AIEL</v>
      </c>
      <c r="L98" s="71" t="str">
        <f t="shared" ref="L98:L99" si="61">IF(OR(ISBLANK(I98),ISBLANK(J98)),IF(OR(G98="ALI",G98="AIE"),"L",IF(ISBLANK(G98),"","A")),IF(G98="EE",IF(J98&gt;=3,IF(I98&gt;=5,"H","A"),IF(J98&gt;=2,IF(I98&gt;=16,"H",IF(I98&lt;=4,"L","A")),IF(I98&lt;=15,"L","A"))),IF(OR(G98="SE",G98="CE"),IF(J98&gt;=4,IF(I98&gt;=6,"H","A"),IF(J98&gt;=2,IF(I98&gt;=20,"H",IF(I98&lt;=5,"L","A")),IF(I98&lt;=19,"L","A"))),IF(OR(G98="ALI",G98="AIE"),IF(J98&gt;=6,IF(I98&gt;=20,"H","A"),IF(J98&gt;=2,IF(I98&gt;=51,"H",IF(I98&lt;=19,"L","A")),IF(I98&lt;=50,"L","A")))))))</f>
        <v>L</v>
      </c>
      <c r="M98" s="72" t="str">
        <f t="shared" ref="M98:M99" si="62">IF(L98="L","Baixa",IF(L98="A","Média",IF(L98="","","Alta")))</f>
        <v>Baixa</v>
      </c>
      <c r="N98" s="70">
        <f t="shared" ref="N98:N99" si="63">IF(ISBLANK(G98),"",IF(G98="ALI",IF(L98="L",7,IF(L98="A",10,15)),IF(G98="AIE",IF(L98="L",5,IF(L98="A",7,10)),IF(G98="SE",IF(L98="L",4,IF(L98="A",5,7)),IF(OR(G98="EE",G98="CE"),IF(L98="L",3,IF(L98="A",4,6)))))))</f>
        <v>5</v>
      </c>
      <c r="O98" s="73">
        <f>IF(H98="I",N98*Contagem!$U$11,IF(H98="E",N98*Contagem!$U$13,IF(H98="A",N98*Contagem!$U$12,IF(H98="T",N98*Contagem!$U$14,""))))</f>
        <v>5</v>
      </c>
      <c r="P98" s="69"/>
      <c r="Q98" s="69"/>
      <c r="R98" s="69"/>
      <c r="S98" s="69"/>
      <c r="T98" s="69"/>
    </row>
    <row r="99" spans="1:20" s="66" customFormat="1" ht="13.5" customHeight="1" x14ac:dyDescent="0.25">
      <c r="A99" s="109" t="s">
        <v>124</v>
      </c>
      <c r="B99" s="110"/>
      <c r="C99" s="110"/>
      <c r="D99" s="110"/>
      <c r="E99" s="110"/>
      <c r="F99" s="111"/>
      <c r="G99" s="68" t="s">
        <v>37</v>
      </c>
      <c r="H99" s="68" t="s">
        <v>74</v>
      </c>
      <c r="I99" s="68">
        <v>8</v>
      </c>
      <c r="J99" s="68">
        <v>1</v>
      </c>
      <c r="K99" s="70" t="str">
        <f t="shared" si="60"/>
        <v>AIEL</v>
      </c>
      <c r="L99" s="71" t="str">
        <f t="shared" si="61"/>
        <v>L</v>
      </c>
      <c r="M99" s="72" t="str">
        <f t="shared" si="62"/>
        <v>Baixa</v>
      </c>
      <c r="N99" s="70">
        <f t="shared" si="63"/>
        <v>5</v>
      </c>
      <c r="O99" s="73">
        <f>IF(H99="I",N99*Contagem!$U$11,IF(H99="E",N99*Contagem!$U$13,IF(H99="A",N99*Contagem!$U$12,IF(H99="T",N99*Contagem!$U$14,""))))</f>
        <v>5</v>
      </c>
      <c r="P99" s="84"/>
      <c r="Q99" s="84"/>
      <c r="R99" s="84"/>
      <c r="S99" s="84"/>
      <c r="T99" s="84"/>
    </row>
    <row r="100" spans="1:20" s="66" customFormat="1" ht="13.5" customHeight="1" x14ac:dyDescent="0.25">
      <c r="A100" s="109" t="s">
        <v>126</v>
      </c>
      <c r="B100" s="110"/>
      <c r="C100" s="110"/>
      <c r="D100" s="110"/>
      <c r="E100" s="110"/>
      <c r="F100" s="111"/>
      <c r="G100" s="68" t="s">
        <v>36</v>
      </c>
      <c r="H100" s="68" t="s">
        <v>74</v>
      </c>
      <c r="I100" s="68">
        <v>16</v>
      </c>
      <c r="J100" s="68">
        <v>2</v>
      </c>
      <c r="K100" s="70" t="str">
        <f t="shared" ref="K100:K142" si="64">CONCATENATE(G100,L100)</f>
        <v>ALIL</v>
      </c>
      <c r="L100" s="71" t="str">
        <f t="shared" ref="L100:L142" si="65">IF(OR(ISBLANK(I100),ISBLANK(J100)),IF(OR(G100="ALI",G100="AIE"),"L",IF(ISBLANK(G100),"","A")),IF(G100="EE",IF(J100&gt;=3,IF(I100&gt;=5,"H","A"),IF(J100&gt;=2,IF(I100&gt;=16,"H",IF(I100&lt;=4,"L","A")),IF(I100&lt;=15,"L","A"))),IF(OR(G100="SE",G100="CE"),IF(J100&gt;=4,IF(I100&gt;=6,"H","A"),IF(J100&gt;=2,IF(I100&gt;=20,"H",IF(I100&lt;=5,"L","A")),IF(I100&lt;=19,"L","A"))),IF(OR(G100="ALI",G100="AIE"),IF(J100&gt;=6,IF(I100&gt;=20,"H","A"),IF(J100&gt;=2,IF(I100&gt;=51,"H",IF(I100&lt;=19,"L","A")),IF(I100&lt;=50,"L","A")))))))</f>
        <v>L</v>
      </c>
      <c r="M100" s="72" t="str">
        <f t="shared" ref="M100:M142" si="66">IF(L100="L","Baixa",IF(L100="A","Média",IF(L100="","","Alta")))</f>
        <v>Baixa</v>
      </c>
      <c r="N100" s="70">
        <f t="shared" ref="N100:N142" si="67">IF(ISBLANK(G100),"",IF(G100="ALI",IF(L100="L",7,IF(L100="A",10,15)),IF(G100="AIE",IF(L100="L",5,IF(L100="A",7,10)),IF(G100="SE",IF(L100="L",4,IF(L100="A",5,7)),IF(OR(G100="EE",G100="CE"),IF(L100="L",3,IF(L100="A",4,6)))))))</f>
        <v>7</v>
      </c>
      <c r="O100" s="73">
        <f>IF(H100="I",N100*Contagem!$U$11,IF(H100="E",N100*Contagem!$U$13,IF(H100="A",N100*Contagem!$U$12,IF(H100="T",N100*Contagem!$U$14,""))))</f>
        <v>7</v>
      </c>
      <c r="P100" s="69" t="s">
        <v>144</v>
      </c>
      <c r="Q100" s="69"/>
      <c r="R100" s="69"/>
      <c r="S100" s="69"/>
      <c r="T100" s="69"/>
    </row>
    <row r="101" spans="1:20" s="66" customFormat="1" ht="13.5" customHeight="1" x14ac:dyDescent="0.25">
      <c r="A101" s="109" t="s">
        <v>125</v>
      </c>
      <c r="B101" s="110"/>
      <c r="C101" s="110"/>
      <c r="D101" s="110"/>
      <c r="E101" s="110"/>
      <c r="F101" s="111"/>
      <c r="G101" s="68" t="s">
        <v>36</v>
      </c>
      <c r="H101" s="68" t="s">
        <v>84</v>
      </c>
      <c r="I101" s="68">
        <v>50</v>
      </c>
      <c r="J101" s="68">
        <v>5</v>
      </c>
      <c r="K101" s="70" t="str">
        <f t="shared" si="64"/>
        <v>ALIA</v>
      </c>
      <c r="L101" s="71" t="str">
        <f t="shared" si="65"/>
        <v>A</v>
      </c>
      <c r="M101" s="72" t="str">
        <f t="shared" si="66"/>
        <v>Média</v>
      </c>
      <c r="N101" s="70">
        <f t="shared" si="67"/>
        <v>10</v>
      </c>
      <c r="O101" s="73">
        <f>IF(H101="I",N101*Contagem!$U$11,IF(H101="E",N101*Contagem!$U$13,IF(H101="A",N101*Contagem!$U$12,IF(H101="T",N101*Contagem!$U$14,""))))</f>
        <v>5</v>
      </c>
      <c r="P101" s="69" t="s">
        <v>142</v>
      </c>
      <c r="Q101" s="69"/>
      <c r="R101" s="69"/>
      <c r="S101" s="69"/>
      <c r="T101" s="69"/>
    </row>
    <row r="102" spans="1:20" s="66" customFormat="1" ht="13.5" customHeight="1" x14ac:dyDescent="0.25">
      <c r="A102" s="109" t="s">
        <v>127</v>
      </c>
      <c r="B102" s="110"/>
      <c r="C102" s="110"/>
      <c r="D102" s="110"/>
      <c r="E102" s="110"/>
      <c r="F102" s="111"/>
      <c r="G102" s="68" t="s">
        <v>36</v>
      </c>
      <c r="H102" s="68" t="s">
        <v>74</v>
      </c>
      <c r="I102" s="68">
        <v>16</v>
      </c>
      <c r="J102" s="68">
        <v>2</v>
      </c>
      <c r="K102" s="70" t="str">
        <f t="shared" si="64"/>
        <v>ALIL</v>
      </c>
      <c r="L102" s="71" t="str">
        <f t="shared" si="65"/>
        <v>L</v>
      </c>
      <c r="M102" s="72" t="str">
        <f t="shared" si="66"/>
        <v>Baixa</v>
      </c>
      <c r="N102" s="70">
        <f t="shared" si="67"/>
        <v>7</v>
      </c>
      <c r="O102" s="73">
        <f>IF(H102="I",N102*Contagem!$U$11,IF(H102="E",N102*Contagem!$U$13,IF(H102="A",N102*Contagem!$U$12,IF(H102="T",N102*Contagem!$U$14,""))))</f>
        <v>7</v>
      </c>
      <c r="P102" s="69" t="s">
        <v>128</v>
      </c>
      <c r="Q102" s="69"/>
      <c r="R102" s="69"/>
      <c r="S102" s="69"/>
      <c r="T102" s="69"/>
    </row>
    <row r="103" spans="1:20" s="66" customFormat="1" ht="13.5" customHeight="1" x14ac:dyDescent="0.25">
      <c r="A103" s="109" t="s">
        <v>129</v>
      </c>
      <c r="B103" s="110"/>
      <c r="C103" s="110"/>
      <c r="D103" s="110"/>
      <c r="E103" s="110"/>
      <c r="F103" s="111"/>
      <c r="G103" s="68" t="s">
        <v>36</v>
      </c>
      <c r="H103" s="68" t="s">
        <v>74</v>
      </c>
      <c r="I103" s="68">
        <v>10</v>
      </c>
      <c r="J103" s="68">
        <v>1</v>
      </c>
      <c r="K103" s="70" t="str">
        <f t="shared" si="64"/>
        <v>ALIL</v>
      </c>
      <c r="L103" s="71" t="str">
        <f t="shared" si="65"/>
        <v>L</v>
      </c>
      <c r="M103" s="72" t="str">
        <f t="shared" si="66"/>
        <v>Baixa</v>
      </c>
      <c r="N103" s="70">
        <f t="shared" si="67"/>
        <v>7</v>
      </c>
      <c r="O103" s="73">
        <f>IF(H103="I",N103*Contagem!$U$11,IF(H103="E",N103*Contagem!$U$13,IF(H103="A",N103*Contagem!$U$12,IF(H103="T",N103*Contagem!$U$14,""))))</f>
        <v>7</v>
      </c>
      <c r="P103" s="69"/>
      <c r="Q103" s="69"/>
      <c r="R103" s="69"/>
      <c r="S103" s="69"/>
      <c r="T103" s="69"/>
    </row>
    <row r="104" spans="1:20" s="66" customFormat="1" ht="13.5" customHeight="1" x14ac:dyDescent="0.25">
      <c r="A104" s="109" t="s">
        <v>151</v>
      </c>
      <c r="B104" s="110"/>
      <c r="C104" s="110"/>
      <c r="D104" s="110"/>
      <c r="E104" s="110"/>
      <c r="F104" s="111"/>
      <c r="G104" s="68" t="s">
        <v>36</v>
      </c>
      <c r="H104" s="68" t="s">
        <v>74</v>
      </c>
      <c r="I104" s="68">
        <v>27</v>
      </c>
      <c r="J104" s="68">
        <v>2</v>
      </c>
      <c r="K104" s="70" t="str">
        <f t="shared" ref="K104" si="68">CONCATENATE(G104,L104)</f>
        <v>ALIA</v>
      </c>
      <c r="L104" s="71" t="str">
        <f t="shared" ref="L104" si="69">IF(OR(ISBLANK(I104),ISBLANK(J104)),IF(OR(G104="ALI",G104="AIE"),"L",IF(ISBLANK(G104),"","A")),IF(G104="EE",IF(J104&gt;=3,IF(I104&gt;=5,"H","A"),IF(J104&gt;=2,IF(I104&gt;=16,"H",IF(I104&lt;=4,"L","A")),IF(I104&lt;=15,"L","A"))),IF(OR(G104="SE",G104="CE"),IF(J104&gt;=4,IF(I104&gt;=6,"H","A"),IF(J104&gt;=2,IF(I104&gt;=20,"H",IF(I104&lt;=5,"L","A")),IF(I104&lt;=19,"L","A"))),IF(OR(G104="ALI",G104="AIE"),IF(J104&gt;=6,IF(I104&gt;=20,"H","A"),IF(J104&gt;=2,IF(I104&gt;=51,"H",IF(I104&lt;=19,"L","A")),IF(I104&lt;=50,"L","A")))))))</f>
        <v>A</v>
      </c>
      <c r="M104" s="72" t="str">
        <f t="shared" ref="M104" si="70">IF(L104="L","Baixa",IF(L104="A","Média",IF(L104="","","Alta")))</f>
        <v>Média</v>
      </c>
      <c r="N104" s="70">
        <f t="shared" ref="N104" si="71">IF(ISBLANK(G104),"",IF(G104="ALI",IF(L104="L",7,IF(L104="A",10,15)),IF(G104="AIE",IF(L104="L",5,IF(L104="A",7,10)),IF(G104="SE",IF(L104="L",4,IF(L104="A",5,7)),IF(OR(G104="EE",G104="CE"),IF(L104="L",3,IF(L104="A",4,6)))))))</f>
        <v>10</v>
      </c>
      <c r="O104" s="73">
        <f>IF(H104="I",N104*Contagem!$U$11,IF(H104="E",N104*Contagem!$U$13,IF(H104="A",N104*Contagem!$U$12,IF(H104="T",N104*Contagem!$U$14,""))))</f>
        <v>10</v>
      </c>
      <c r="P104" s="90" t="s">
        <v>153</v>
      </c>
      <c r="Q104" s="90"/>
      <c r="R104" s="90"/>
      <c r="S104" s="90"/>
      <c r="T104" s="90"/>
    </row>
    <row r="105" spans="1:20" s="66" customFormat="1" ht="13.5" customHeight="1" x14ac:dyDescent="0.25">
      <c r="A105" s="109" t="s">
        <v>152</v>
      </c>
      <c r="B105" s="110"/>
      <c r="C105" s="110"/>
      <c r="D105" s="110"/>
      <c r="E105" s="110"/>
      <c r="F105" s="111"/>
      <c r="G105" s="68" t="s">
        <v>36</v>
      </c>
      <c r="H105" s="68" t="s">
        <v>74</v>
      </c>
      <c r="I105" s="68">
        <v>27</v>
      </c>
      <c r="J105" s="68">
        <v>2</v>
      </c>
      <c r="K105" s="70" t="str">
        <f t="shared" si="64"/>
        <v>ALIA</v>
      </c>
      <c r="L105" s="71" t="str">
        <f t="shared" si="65"/>
        <v>A</v>
      </c>
      <c r="M105" s="72" t="str">
        <f t="shared" si="66"/>
        <v>Média</v>
      </c>
      <c r="N105" s="70">
        <f t="shared" si="67"/>
        <v>10</v>
      </c>
      <c r="O105" s="73">
        <f>IF(H105="I",N105*Contagem!$U$11,IF(H105="E",N105*Contagem!$U$13,IF(H105="A",N105*Contagem!$U$12,IF(H105="T",N105*Contagem!$U$14,""))))</f>
        <v>10</v>
      </c>
      <c r="P105" s="69" t="s">
        <v>154</v>
      </c>
      <c r="Q105" s="69"/>
      <c r="R105" s="69"/>
      <c r="S105" s="69"/>
      <c r="T105" s="69"/>
    </row>
    <row r="106" spans="1:20" s="66" customFormat="1" ht="13.5" customHeight="1" x14ac:dyDescent="0.25">
      <c r="A106" s="109" t="s">
        <v>139</v>
      </c>
      <c r="B106" s="110"/>
      <c r="C106" s="110"/>
      <c r="D106" s="110"/>
      <c r="E106" s="110"/>
      <c r="F106" s="111"/>
      <c r="G106" s="68" t="s">
        <v>36</v>
      </c>
      <c r="H106" s="68" t="s">
        <v>74</v>
      </c>
      <c r="I106" s="68">
        <v>3</v>
      </c>
      <c r="J106" s="68">
        <v>1</v>
      </c>
      <c r="K106" s="70" t="str">
        <f t="shared" si="64"/>
        <v>ALIL</v>
      </c>
      <c r="L106" s="71" t="str">
        <f t="shared" si="65"/>
        <v>L</v>
      </c>
      <c r="M106" s="72" t="str">
        <f t="shared" si="66"/>
        <v>Baixa</v>
      </c>
      <c r="N106" s="70">
        <f t="shared" si="67"/>
        <v>7</v>
      </c>
      <c r="O106" s="73">
        <f>IF(H106="I",N106*Contagem!$U$11,IF(H106="E",N106*Contagem!$U$13,IF(H106="A",N106*Contagem!$U$12,IF(H106="T",N106*Contagem!$U$14,""))))</f>
        <v>7</v>
      </c>
      <c r="P106" s="69" t="s">
        <v>139</v>
      </c>
      <c r="Q106" s="69"/>
      <c r="R106" s="69"/>
      <c r="S106" s="69"/>
      <c r="T106" s="69"/>
    </row>
    <row r="107" spans="1:20" s="66" customFormat="1" ht="13.5" customHeight="1" x14ac:dyDescent="0.25">
      <c r="A107" s="109" t="s">
        <v>114</v>
      </c>
      <c r="B107" s="110"/>
      <c r="C107" s="110"/>
      <c r="D107" s="110"/>
      <c r="E107" s="110"/>
      <c r="F107" s="111"/>
      <c r="G107" s="68" t="s">
        <v>36</v>
      </c>
      <c r="H107" s="68" t="s">
        <v>74</v>
      </c>
      <c r="I107" s="68">
        <v>16</v>
      </c>
      <c r="J107" s="68">
        <v>2</v>
      </c>
      <c r="K107" s="70" t="str">
        <f t="shared" si="64"/>
        <v>ALIL</v>
      </c>
      <c r="L107" s="71" t="str">
        <f t="shared" si="65"/>
        <v>L</v>
      </c>
      <c r="M107" s="72" t="str">
        <f t="shared" si="66"/>
        <v>Baixa</v>
      </c>
      <c r="N107" s="70">
        <f t="shared" si="67"/>
        <v>7</v>
      </c>
      <c r="O107" s="73">
        <f>IF(H107="I",N107*Contagem!$U$11,IF(H107="E",N107*Contagem!$U$13,IF(H107="A",N107*Contagem!$U$12,IF(H107="T",N107*Contagem!$U$14,""))))</f>
        <v>7</v>
      </c>
      <c r="P107" s="69" t="s">
        <v>145</v>
      </c>
      <c r="Q107" s="69"/>
      <c r="R107" s="69"/>
      <c r="S107" s="69"/>
      <c r="T107" s="69"/>
    </row>
    <row r="108" spans="1:20" s="66" customFormat="1" ht="13.5" customHeight="1" x14ac:dyDescent="0.25">
      <c r="A108" s="109" t="s">
        <v>116</v>
      </c>
      <c r="B108" s="110"/>
      <c r="C108" s="110"/>
      <c r="D108" s="110"/>
      <c r="E108" s="110"/>
      <c r="F108" s="111"/>
      <c r="G108" s="68" t="s">
        <v>36</v>
      </c>
      <c r="H108" s="68" t="s">
        <v>74</v>
      </c>
      <c r="I108" s="68">
        <v>15</v>
      </c>
      <c r="J108" s="68">
        <v>2</v>
      </c>
      <c r="K108" s="70" t="str">
        <f t="shared" si="64"/>
        <v>ALIL</v>
      </c>
      <c r="L108" s="71" t="str">
        <f t="shared" si="65"/>
        <v>L</v>
      </c>
      <c r="M108" s="72" t="str">
        <f t="shared" si="66"/>
        <v>Baixa</v>
      </c>
      <c r="N108" s="70">
        <f t="shared" si="67"/>
        <v>7</v>
      </c>
      <c r="O108" s="73">
        <f>IF(H108="I",N108*Contagem!$U$11,IF(H108="E",N108*Contagem!$U$13,IF(H108="A",N108*Contagem!$U$12,IF(H108="T",N108*Contagem!$U$14,""))))</f>
        <v>7</v>
      </c>
      <c r="P108" s="69" t="s">
        <v>146</v>
      </c>
      <c r="Q108" s="69"/>
      <c r="R108" s="69"/>
      <c r="S108" s="69"/>
      <c r="T108" s="69"/>
    </row>
    <row r="109" spans="1:20" s="66" customFormat="1" ht="13.5" customHeight="1" x14ac:dyDescent="0.25">
      <c r="A109" s="109"/>
      <c r="B109" s="110"/>
      <c r="C109" s="110"/>
      <c r="D109" s="110"/>
      <c r="E109" s="110"/>
      <c r="F109" s="111"/>
      <c r="G109" s="68"/>
      <c r="H109" s="68"/>
      <c r="I109" s="68"/>
      <c r="J109" s="68"/>
      <c r="K109" s="70" t="str">
        <f t="shared" si="64"/>
        <v/>
      </c>
      <c r="L109" s="71" t="str">
        <f t="shared" si="65"/>
        <v/>
      </c>
      <c r="M109" s="72" t="str">
        <f t="shared" si="66"/>
        <v/>
      </c>
      <c r="N109" s="70" t="str">
        <f t="shared" si="67"/>
        <v/>
      </c>
      <c r="O109" s="73" t="str">
        <f>IF(H109="I",N109*Contagem!$U$11,IF(H109="E",N109*Contagem!$U$13,IF(H109="A",N109*Contagem!$U$12,IF(H109="T",N109*Contagem!$U$14,""))))</f>
        <v/>
      </c>
      <c r="P109" s="69"/>
      <c r="Q109" s="69"/>
      <c r="R109" s="69"/>
      <c r="S109" s="69"/>
      <c r="T109" s="69"/>
    </row>
    <row r="110" spans="1:20" s="66" customFormat="1" ht="13.5" customHeight="1" x14ac:dyDescent="0.25">
      <c r="A110" s="109"/>
      <c r="B110" s="110"/>
      <c r="C110" s="110"/>
      <c r="D110" s="110"/>
      <c r="E110" s="110"/>
      <c r="F110" s="111"/>
      <c r="G110" s="68"/>
      <c r="H110" s="68"/>
      <c r="I110" s="68"/>
      <c r="J110" s="68"/>
      <c r="K110" s="70" t="str">
        <f t="shared" si="64"/>
        <v/>
      </c>
      <c r="L110" s="71" t="str">
        <f t="shared" si="65"/>
        <v/>
      </c>
      <c r="M110" s="72" t="str">
        <f t="shared" si="66"/>
        <v/>
      </c>
      <c r="N110" s="70" t="str">
        <f t="shared" si="67"/>
        <v/>
      </c>
      <c r="O110" s="73" t="str">
        <f>IF(H110="I",N110*Contagem!$U$11,IF(H110="E",N110*Contagem!$U$13,IF(H110="A",N110*Contagem!$U$12,IF(H110="T",N110*Contagem!$U$14,""))))</f>
        <v/>
      </c>
      <c r="P110" s="69"/>
      <c r="Q110" s="69"/>
      <c r="R110" s="69"/>
      <c r="S110" s="69"/>
      <c r="T110" s="69"/>
    </row>
    <row r="111" spans="1:20" s="66" customFormat="1" ht="13.5" customHeight="1" x14ac:dyDescent="0.25">
      <c r="A111" s="109"/>
      <c r="B111" s="110"/>
      <c r="C111" s="110"/>
      <c r="D111" s="110"/>
      <c r="E111" s="110"/>
      <c r="F111" s="111"/>
      <c r="G111" s="68"/>
      <c r="H111" s="68"/>
      <c r="I111" s="68"/>
      <c r="J111" s="68"/>
      <c r="K111" s="70" t="str">
        <f t="shared" si="64"/>
        <v/>
      </c>
      <c r="L111" s="71" t="str">
        <f t="shared" si="65"/>
        <v/>
      </c>
      <c r="M111" s="72" t="str">
        <f t="shared" si="66"/>
        <v/>
      </c>
      <c r="N111" s="70" t="str">
        <f t="shared" si="67"/>
        <v/>
      </c>
      <c r="O111" s="73" t="str">
        <f>IF(H111="I",N111*Contagem!$U$11,IF(H111="E",N111*Contagem!$U$13,IF(H111="A",N111*Contagem!$U$12,IF(H111="T",N111*Contagem!$U$14,""))))</f>
        <v/>
      </c>
      <c r="P111" s="69"/>
      <c r="Q111" s="69"/>
      <c r="R111" s="69"/>
      <c r="S111" s="69"/>
      <c r="T111" s="69"/>
    </row>
    <row r="112" spans="1:20" s="66" customFormat="1" ht="13.5" customHeight="1" x14ac:dyDescent="0.25">
      <c r="A112" s="109"/>
      <c r="B112" s="110"/>
      <c r="C112" s="110"/>
      <c r="D112" s="110"/>
      <c r="E112" s="110"/>
      <c r="F112" s="111"/>
      <c r="G112" s="68"/>
      <c r="H112" s="68"/>
      <c r="I112" s="68"/>
      <c r="J112" s="68"/>
      <c r="K112" s="70" t="str">
        <f t="shared" si="64"/>
        <v/>
      </c>
      <c r="L112" s="71" t="str">
        <f t="shared" si="65"/>
        <v/>
      </c>
      <c r="M112" s="72" t="str">
        <f t="shared" si="66"/>
        <v/>
      </c>
      <c r="N112" s="70" t="str">
        <f t="shared" si="67"/>
        <v/>
      </c>
      <c r="O112" s="73" t="str">
        <f>IF(H112="I",N112*Contagem!$U$11,IF(H112="E",N112*Contagem!$U$13,IF(H112="A",N112*Contagem!$U$12,IF(H112="T",N112*Contagem!$U$14,""))))</f>
        <v/>
      </c>
      <c r="P112" s="69"/>
      <c r="Q112" s="69"/>
      <c r="R112" s="69"/>
      <c r="S112" s="69"/>
      <c r="T112" s="69"/>
    </row>
    <row r="113" spans="1:20" s="66" customFormat="1" ht="13.5" customHeight="1" x14ac:dyDescent="0.25">
      <c r="A113" s="109"/>
      <c r="B113" s="110"/>
      <c r="C113" s="110"/>
      <c r="D113" s="110"/>
      <c r="E113" s="110"/>
      <c r="F113" s="111"/>
      <c r="G113" s="68"/>
      <c r="H113" s="68"/>
      <c r="I113" s="68"/>
      <c r="J113" s="68"/>
      <c r="K113" s="70" t="str">
        <f t="shared" si="64"/>
        <v/>
      </c>
      <c r="L113" s="71" t="str">
        <f t="shared" si="65"/>
        <v/>
      </c>
      <c r="M113" s="72" t="str">
        <f t="shared" si="66"/>
        <v/>
      </c>
      <c r="N113" s="70" t="str">
        <f t="shared" si="67"/>
        <v/>
      </c>
      <c r="O113" s="73" t="str">
        <f>IF(H113="I",N113*Contagem!$U$11,IF(H113="E",N113*Contagem!$U$13,IF(H113="A",N113*Contagem!$U$12,IF(H113="T",N113*Contagem!$U$14,""))))</f>
        <v/>
      </c>
      <c r="P113" s="69"/>
      <c r="Q113" s="69"/>
      <c r="R113" s="69"/>
      <c r="S113" s="69"/>
      <c r="T113" s="69"/>
    </row>
    <row r="114" spans="1:20" s="66" customFormat="1" ht="13.5" customHeight="1" x14ac:dyDescent="0.25">
      <c r="A114" s="109"/>
      <c r="B114" s="110"/>
      <c r="C114" s="110"/>
      <c r="D114" s="110"/>
      <c r="E114" s="110"/>
      <c r="F114" s="111"/>
      <c r="G114" s="68"/>
      <c r="H114" s="68"/>
      <c r="I114" s="68"/>
      <c r="J114" s="68"/>
      <c r="K114" s="70" t="str">
        <f t="shared" si="64"/>
        <v/>
      </c>
      <c r="L114" s="71" t="str">
        <f t="shared" si="65"/>
        <v/>
      </c>
      <c r="M114" s="72" t="str">
        <f t="shared" si="66"/>
        <v/>
      </c>
      <c r="N114" s="70" t="str">
        <f t="shared" si="67"/>
        <v/>
      </c>
      <c r="O114" s="73" t="str">
        <f>IF(H114="I",N114*Contagem!$U$11,IF(H114="E",N114*Contagem!$U$13,IF(H114="A",N114*Contagem!$U$12,IF(H114="T",N114*Contagem!$U$14,""))))</f>
        <v/>
      </c>
      <c r="P114" s="69"/>
      <c r="Q114" s="69"/>
      <c r="R114" s="69"/>
      <c r="S114" s="69"/>
      <c r="T114" s="69"/>
    </row>
    <row r="115" spans="1:20" s="66" customFormat="1" ht="13.5" customHeight="1" x14ac:dyDescent="0.25">
      <c r="A115" s="109"/>
      <c r="B115" s="110"/>
      <c r="C115" s="110"/>
      <c r="D115" s="110"/>
      <c r="E115" s="110"/>
      <c r="F115" s="111"/>
      <c r="G115" s="68"/>
      <c r="H115" s="68"/>
      <c r="I115" s="68"/>
      <c r="J115" s="68"/>
      <c r="K115" s="70" t="str">
        <f t="shared" si="64"/>
        <v/>
      </c>
      <c r="L115" s="71" t="str">
        <f t="shared" si="65"/>
        <v/>
      </c>
      <c r="M115" s="72" t="str">
        <f t="shared" si="66"/>
        <v/>
      </c>
      <c r="N115" s="70" t="str">
        <f t="shared" si="67"/>
        <v/>
      </c>
      <c r="O115" s="73" t="str">
        <f>IF(H115="I",N115*Contagem!$U$11,IF(H115="E",N115*Contagem!$U$13,IF(H115="A",N115*Contagem!$U$12,IF(H115="T",N115*Contagem!$U$14,""))))</f>
        <v/>
      </c>
      <c r="P115" s="69"/>
      <c r="Q115" s="69"/>
      <c r="R115" s="69"/>
      <c r="S115" s="69"/>
      <c r="T115" s="69"/>
    </row>
    <row r="116" spans="1:20" s="66" customFormat="1" ht="13.5" customHeight="1" x14ac:dyDescent="0.25">
      <c r="A116" s="109"/>
      <c r="B116" s="110"/>
      <c r="C116" s="110"/>
      <c r="D116" s="110"/>
      <c r="E116" s="110"/>
      <c r="F116" s="111"/>
      <c r="G116" s="68"/>
      <c r="H116" s="68"/>
      <c r="I116" s="68"/>
      <c r="J116" s="68"/>
      <c r="K116" s="70" t="str">
        <f t="shared" si="64"/>
        <v/>
      </c>
      <c r="L116" s="71" t="str">
        <f t="shared" si="65"/>
        <v/>
      </c>
      <c r="M116" s="72" t="str">
        <f t="shared" si="66"/>
        <v/>
      </c>
      <c r="N116" s="70" t="str">
        <f t="shared" si="67"/>
        <v/>
      </c>
      <c r="O116" s="73" t="str">
        <f>IF(H116="I",N116*Contagem!$U$11,IF(H116="E",N116*Contagem!$U$13,IF(H116="A",N116*Contagem!$U$12,IF(H116="T",N116*Contagem!$U$14,""))))</f>
        <v/>
      </c>
      <c r="P116" s="69"/>
      <c r="Q116" s="69"/>
      <c r="R116" s="69"/>
      <c r="S116" s="69"/>
      <c r="T116" s="69"/>
    </row>
    <row r="117" spans="1:20" s="66" customFormat="1" ht="13.5" customHeight="1" x14ac:dyDescent="0.25">
      <c r="A117" s="109"/>
      <c r="B117" s="110"/>
      <c r="C117" s="110"/>
      <c r="D117" s="110"/>
      <c r="E117" s="110"/>
      <c r="F117" s="111"/>
      <c r="G117" s="68"/>
      <c r="H117" s="68"/>
      <c r="I117" s="68"/>
      <c r="J117" s="68"/>
      <c r="K117" s="70" t="str">
        <f t="shared" si="64"/>
        <v/>
      </c>
      <c r="L117" s="71" t="str">
        <f t="shared" si="65"/>
        <v/>
      </c>
      <c r="M117" s="72" t="str">
        <f t="shared" si="66"/>
        <v/>
      </c>
      <c r="N117" s="70" t="str">
        <f t="shared" si="67"/>
        <v/>
      </c>
      <c r="O117" s="73" t="str">
        <f>IF(H117="I",N117*Contagem!$U$11,IF(H117="E",N117*Contagem!$U$13,IF(H117="A",N117*Contagem!$U$12,IF(H117="T",N117*Contagem!$U$14,""))))</f>
        <v/>
      </c>
      <c r="P117" s="69"/>
      <c r="Q117" s="69"/>
      <c r="R117" s="69"/>
      <c r="S117" s="69"/>
      <c r="T117" s="69"/>
    </row>
    <row r="118" spans="1:20" s="66" customFormat="1" ht="13.5" customHeight="1" x14ac:dyDescent="0.25">
      <c r="A118" s="109"/>
      <c r="B118" s="110"/>
      <c r="C118" s="110"/>
      <c r="D118" s="110"/>
      <c r="E118" s="110"/>
      <c r="F118" s="111"/>
      <c r="G118" s="68"/>
      <c r="H118" s="68"/>
      <c r="I118" s="68"/>
      <c r="J118" s="68"/>
      <c r="K118" s="70" t="str">
        <f t="shared" si="64"/>
        <v/>
      </c>
      <c r="L118" s="71" t="str">
        <f t="shared" si="65"/>
        <v/>
      </c>
      <c r="M118" s="72" t="str">
        <f t="shared" si="66"/>
        <v/>
      </c>
      <c r="N118" s="70" t="str">
        <f t="shared" si="67"/>
        <v/>
      </c>
      <c r="O118" s="73" t="str">
        <f>IF(H118="I",N118*Contagem!$U$11,IF(H118="E",N118*Contagem!$U$13,IF(H118="A",N118*Contagem!$U$12,IF(H118="T",N118*Contagem!$U$14,""))))</f>
        <v/>
      </c>
      <c r="P118" s="69"/>
      <c r="Q118" s="69"/>
      <c r="R118" s="69"/>
      <c r="S118" s="69"/>
      <c r="T118" s="69"/>
    </row>
    <row r="119" spans="1:20" s="66" customFormat="1" ht="13.5" customHeight="1" x14ac:dyDescent="0.25">
      <c r="A119" s="109"/>
      <c r="B119" s="110"/>
      <c r="C119" s="110"/>
      <c r="D119" s="110"/>
      <c r="E119" s="110"/>
      <c r="F119" s="111"/>
      <c r="G119" s="68"/>
      <c r="H119" s="68"/>
      <c r="I119" s="68"/>
      <c r="J119" s="68"/>
      <c r="K119" s="70" t="str">
        <f t="shared" si="64"/>
        <v/>
      </c>
      <c r="L119" s="71" t="str">
        <f t="shared" si="65"/>
        <v/>
      </c>
      <c r="M119" s="72" t="str">
        <f t="shared" si="66"/>
        <v/>
      </c>
      <c r="N119" s="70" t="str">
        <f t="shared" si="67"/>
        <v/>
      </c>
      <c r="O119" s="73" t="str">
        <f>IF(H119="I",N119*Contagem!$U$11,IF(H119="E",N119*Contagem!$U$13,IF(H119="A",N119*Contagem!$U$12,IF(H119="T",N119*Contagem!$U$14,""))))</f>
        <v/>
      </c>
      <c r="P119" s="69"/>
      <c r="Q119" s="69"/>
      <c r="R119" s="69"/>
      <c r="S119" s="69"/>
      <c r="T119" s="69"/>
    </row>
    <row r="120" spans="1:20" s="66" customFormat="1" ht="13.5" customHeight="1" x14ac:dyDescent="0.25">
      <c r="A120" s="109"/>
      <c r="B120" s="110"/>
      <c r="C120" s="110"/>
      <c r="D120" s="110"/>
      <c r="E120" s="110"/>
      <c r="F120" s="111"/>
      <c r="G120" s="68"/>
      <c r="H120" s="68"/>
      <c r="I120" s="68"/>
      <c r="J120" s="68"/>
      <c r="K120" s="70" t="str">
        <f t="shared" si="64"/>
        <v/>
      </c>
      <c r="L120" s="71" t="str">
        <f t="shared" si="65"/>
        <v/>
      </c>
      <c r="M120" s="72" t="str">
        <f t="shared" si="66"/>
        <v/>
      </c>
      <c r="N120" s="70" t="str">
        <f t="shared" si="67"/>
        <v/>
      </c>
      <c r="O120" s="73" t="str">
        <f>IF(H120="I",N120*Contagem!$U$11,IF(H120="E",N120*Contagem!$U$13,IF(H120="A",N120*Contagem!$U$12,IF(H120="T",N120*Contagem!$U$14,""))))</f>
        <v/>
      </c>
      <c r="P120" s="69"/>
      <c r="Q120" s="69"/>
      <c r="R120" s="69"/>
      <c r="S120" s="69"/>
      <c r="T120" s="69"/>
    </row>
    <row r="121" spans="1:20" s="66" customFormat="1" ht="13.5" customHeight="1" x14ac:dyDescent="0.25">
      <c r="A121" s="109"/>
      <c r="B121" s="110"/>
      <c r="C121" s="110"/>
      <c r="D121" s="110"/>
      <c r="E121" s="110"/>
      <c r="F121" s="111"/>
      <c r="G121" s="68"/>
      <c r="H121" s="68"/>
      <c r="I121" s="68"/>
      <c r="J121" s="68"/>
      <c r="K121" s="70" t="str">
        <f t="shared" si="64"/>
        <v/>
      </c>
      <c r="L121" s="71" t="str">
        <f t="shared" si="65"/>
        <v/>
      </c>
      <c r="M121" s="72" t="str">
        <f t="shared" si="66"/>
        <v/>
      </c>
      <c r="N121" s="70" t="str">
        <f t="shared" si="67"/>
        <v/>
      </c>
      <c r="O121" s="73" t="str">
        <f>IF(H121="I",N121*Contagem!$U$11,IF(H121="E",N121*Contagem!$U$13,IF(H121="A",N121*Contagem!$U$12,IF(H121="T",N121*Contagem!$U$14,""))))</f>
        <v/>
      </c>
      <c r="P121" s="69"/>
      <c r="Q121" s="69"/>
      <c r="R121" s="69"/>
      <c r="S121" s="69"/>
      <c r="T121" s="69"/>
    </row>
    <row r="122" spans="1:20" s="66" customFormat="1" ht="13.5" customHeight="1" x14ac:dyDescent="0.25">
      <c r="A122" s="109"/>
      <c r="B122" s="110"/>
      <c r="C122" s="110"/>
      <c r="D122" s="110"/>
      <c r="E122" s="110"/>
      <c r="F122" s="111"/>
      <c r="G122" s="68"/>
      <c r="H122" s="68"/>
      <c r="I122" s="68"/>
      <c r="J122" s="68"/>
      <c r="K122" s="70" t="str">
        <f t="shared" si="64"/>
        <v/>
      </c>
      <c r="L122" s="71" t="str">
        <f t="shared" si="65"/>
        <v/>
      </c>
      <c r="M122" s="72" t="str">
        <f t="shared" si="66"/>
        <v/>
      </c>
      <c r="N122" s="70" t="str">
        <f t="shared" si="67"/>
        <v/>
      </c>
      <c r="O122" s="73" t="str">
        <f>IF(H122="I",N122*Contagem!$U$11,IF(H122="E",N122*Contagem!$U$13,IF(H122="A",N122*Contagem!$U$12,IF(H122="T",N122*Contagem!$U$14,""))))</f>
        <v/>
      </c>
      <c r="P122" s="69"/>
      <c r="Q122" s="69"/>
      <c r="R122" s="69"/>
      <c r="S122" s="69"/>
      <c r="T122" s="69"/>
    </row>
    <row r="123" spans="1:20" s="66" customFormat="1" ht="13.5" customHeight="1" x14ac:dyDescent="0.25">
      <c r="A123" s="109"/>
      <c r="B123" s="110"/>
      <c r="C123" s="110"/>
      <c r="D123" s="110"/>
      <c r="E123" s="110"/>
      <c r="F123" s="111"/>
      <c r="G123" s="68"/>
      <c r="H123" s="68"/>
      <c r="I123" s="68"/>
      <c r="J123" s="68"/>
      <c r="K123" s="70" t="str">
        <f t="shared" si="64"/>
        <v/>
      </c>
      <c r="L123" s="71" t="str">
        <f t="shared" si="65"/>
        <v/>
      </c>
      <c r="M123" s="72" t="str">
        <f t="shared" si="66"/>
        <v/>
      </c>
      <c r="N123" s="70" t="str">
        <f t="shared" si="67"/>
        <v/>
      </c>
      <c r="O123" s="73" t="str">
        <f>IF(H123="I",N123*Contagem!$U$11,IF(H123="E",N123*Contagem!$U$13,IF(H123="A",N123*Contagem!$U$12,IF(H123="T",N123*Contagem!$U$14,""))))</f>
        <v/>
      </c>
      <c r="P123" s="69"/>
      <c r="Q123" s="69"/>
      <c r="R123" s="69"/>
      <c r="S123" s="69"/>
      <c r="T123" s="69"/>
    </row>
    <row r="124" spans="1:20" s="66" customFormat="1" ht="13.5" customHeight="1" x14ac:dyDescent="0.25">
      <c r="A124" s="109"/>
      <c r="B124" s="110"/>
      <c r="C124" s="110"/>
      <c r="D124" s="110"/>
      <c r="E124" s="110"/>
      <c r="F124" s="111"/>
      <c r="G124" s="68"/>
      <c r="H124" s="68"/>
      <c r="I124" s="68"/>
      <c r="J124" s="68"/>
      <c r="K124" s="70" t="str">
        <f t="shared" si="64"/>
        <v/>
      </c>
      <c r="L124" s="71" t="str">
        <f t="shared" si="65"/>
        <v/>
      </c>
      <c r="M124" s="72" t="str">
        <f t="shared" si="66"/>
        <v/>
      </c>
      <c r="N124" s="70" t="str">
        <f t="shared" si="67"/>
        <v/>
      </c>
      <c r="O124" s="73" t="str">
        <f>IF(H124="I",N124*Contagem!$U$11,IF(H124="E",N124*Contagem!$U$13,IF(H124="A",N124*Contagem!$U$12,IF(H124="T",N124*Contagem!$U$14,""))))</f>
        <v/>
      </c>
      <c r="P124" s="69"/>
      <c r="Q124" s="69"/>
      <c r="R124" s="69"/>
      <c r="S124" s="69"/>
      <c r="T124" s="69"/>
    </row>
    <row r="125" spans="1:20" s="66" customFormat="1" ht="13.5" customHeight="1" x14ac:dyDescent="0.25">
      <c r="A125" s="109"/>
      <c r="B125" s="110"/>
      <c r="C125" s="110"/>
      <c r="D125" s="110"/>
      <c r="E125" s="110"/>
      <c r="F125" s="111"/>
      <c r="G125" s="68"/>
      <c r="H125" s="68"/>
      <c r="I125" s="68"/>
      <c r="J125" s="68"/>
      <c r="K125" s="70" t="str">
        <f t="shared" si="64"/>
        <v/>
      </c>
      <c r="L125" s="71" t="str">
        <f t="shared" si="65"/>
        <v/>
      </c>
      <c r="M125" s="72" t="str">
        <f t="shared" si="66"/>
        <v/>
      </c>
      <c r="N125" s="70" t="str">
        <f t="shared" si="67"/>
        <v/>
      </c>
      <c r="O125" s="73" t="str">
        <f>IF(H125="I",N125*Contagem!$U$11,IF(H125="E",N125*Contagem!$U$13,IF(H125="A",N125*Contagem!$U$12,IF(H125="T",N125*Contagem!$U$14,""))))</f>
        <v/>
      </c>
      <c r="P125" s="69"/>
      <c r="Q125" s="69"/>
      <c r="R125" s="69"/>
      <c r="S125" s="69"/>
      <c r="T125" s="69"/>
    </row>
    <row r="126" spans="1:20" s="66" customFormat="1" ht="13.5" customHeight="1" x14ac:dyDescent="0.25">
      <c r="A126" s="109"/>
      <c r="B126" s="110"/>
      <c r="C126" s="110"/>
      <c r="D126" s="110"/>
      <c r="E126" s="110"/>
      <c r="F126" s="111"/>
      <c r="G126" s="68"/>
      <c r="H126" s="68"/>
      <c r="I126" s="68"/>
      <c r="J126" s="68"/>
      <c r="K126" s="70" t="str">
        <f t="shared" si="64"/>
        <v/>
      </c>
      <c r="L126" s="71" t="str">
        <f t="shared" si="65"/>
        <v/>
      </c>
      <c r="M126" s="72" t="str">
        <f t="shared" si="66"/>
        <v/>
      </c>
      <c r="N126" s="70" t="str">
        <f t="shared" si="67"/>
        <v/>
      </c>
      <c r="O126" s="73" t="str">
        <f>IF(H126="I",N126*Contagem!$U$11,IF(H126="E",N126*Contagem!$U$13,IF(H126="A",N126*Contagem!$U$12,IF(H126="T",N126*Contagem!$U$14,""))))</f>
        <v/>
      </c>
      <c r="P126" s="69"/>
      <c r="Q126" s="69"/>
      <c r="R126" s="69"/>
      <c r="S126" s="69"/>
      <c r="T126" s="69"/>
    </row>
    <row r="127" spans="1:20" s="66" customFormat="1" ht="13.5" customHeight="1" x14ac:dyDescent="0.25">
      <c r="A127" s="109"/>
      <c r="B127" s="110"/>
      <c r="C127" s="110"/>
      <c r="D127" s="110"/>
      <c r="E127" s="110"/>
      <c r="F127" s="111"/>
      <c r="G127" s="68"/>
      <c r="H127" s="68"/>
      <c r="I127" s="68"/>
      <c r="J127" s="68"/>
      <c r="K127" s="70" t="str">
        <f t="shared" si="64"/>
        <v/>
      </c>
      <c r="L127" s="71" t="str">
        <f t="shared" si="65"/>
        <v/>
      </c>
      <c r="M127" s="72" t="str">
        <f t="shared" si="66"/>
        <v/>
      </c>
      <c r="N127" s="70" t="str">
        <f t="shared" si="67"/>
        <v/>
      </c>
      <c r="O127" s="73" t="str">
        <f>IF(H127="I",N127*Contagem!$U$11,IF(H127="E",N127*Contagem!$U$13,IF(H127="A",N127*Contagem!$U$12,IF(H127="T",N127*Contagem!$U$14,""))))</f>
        <v/>
      </c>
      <c r="P127" s="69"/>
      <c r="Q127" s="69"/>
      <c r="R127" s="69"/>
      <c r="S127" s="69"/>
      <c r="T127" s="69"/>
    </row>
    <row r="128" spans="1:20" s="66" customFormat="1" ht="13.5" customHeight="1" x14ac:dyDescent="0.25">
      <c r="A128" s="109"/>
      <c r="B128" s="110"/>
      <c r="C128" s="110"/>
      <c r="D128" s="110"/>
      <c r="E128" s="110"/>
      <c r="F128" s="111"/>
      <c r="G128" s="68"/>
      <c r="H128" s="68"/>
      <c r="I128" s="68"/>
      <c r="J128" s="68"/>
      <c r="K128" s="70" t="str">
        <f t="shared" si="64"/>
        <v/>
      </c>
      <c r="L128" s="71" t="str">
        <f t="shared" si="65"/>
        <v/>
      </c>
      <c r="M128" s="72" t="str">
        <f t="shared" si="66"/>
        <v/>
      </c>
      <c r="N128" s="70" t="str">
        <f t="shared" si="67"/>
        <v/>
      </c>
      <c r="O128" s="73" t="str">
        <f>IF(H128="I",N128*Contagem!$U$11,IF(H128="E",N128*Contagem!$U$13,IF(H128="A",N128*Contagem!$U$12,IF(H128="T",N128*Contagem!$U$14,""))))</f>
        <v/>
      </c>
      <c r="P128" s="69"/>
      <c r="Q128" s="69"/>
      <c r="R128" s="69"/>
      <c r="S128" s="69"/>
      <c r="T128" s="69"/>
    </row>
    <row r="129" spans="1:20" s="66" customFormat="1" ht="13.5" customHeight="1" x14ac:dyDescent="0.25">
      <c r="A129" s="109"/>
      <c r="B129" s="110"/>
      <c r="C129" s="110"/>
      <c r="D129" s="110"/>
      <c r="E129" s="110"/>
      <c r="F129" s="111"/>
      <c r="G129" s="68"/>
      <c r="H129" s="68"/>
      <c r="I129" s="68"/>
      <c r="J129" s="68"/>
      <c r="K129" s="70" t="str">
        <f t="shared" si="64"/>
        <v/>
      </c>
      <c r="L129" s="71" t="str">
        <f t="shared" si="65"/>
        <v/>
      </c>
      <c r="M129" s="72" t="str">
        <f t="shared" si="66"/>
        <v/>
      </c>
      <c r="N129" s="70" t="str">
        <f t="shared" si="67"/>
        <v/>
      </c>
      <c r="O129" s="73" t="str">
        <f>IF(H129="I",N129*Contagem!$U$11,IF(H129="E",N129*Contagem!$U$13,IF(H129="A",N129*Contagem!$U$12,IF(H129="T",N129*Contagem!$U$14,""))))</f>
        <v/>
      </c>
      <c r="P129" s="69"/>
      <c r="Q129" s="69"/>
      <c r="R129" s="69"/>
      <c r="S129" s="69"/>
      <c r="T129" s="69"/>
    </row>
    <row r="130" spans="1:20" s="66" customFormat="1" ht="13.5" customHeight="1" x14ac:dyDescent="0.25">
      <c r="A130" s="109"/>
      <c r="B130" s="110"/>
      <c r="C130" s="110"/>
      <c r="D130" s="110"/>
      <c r="E130" s="110"/>
      <c r="F130" s="111"/>
      <c r="G130" s="68"/>
      <c r="H130" s="68"/>
      <c r="I130" s="68"/>
      <c r="J130" s="68"/>
      <c r="K130" s="70" t="str">
        <f t="shared" si="64"/>
        <v/>
      </c>
      <c r="L130" s="71" t="str">
        <f t="shared" si="65"/>
        <v/>
      </c>
      <c r="M130" s="72" t="str">
        <f t="shared" si="66"/>
        <v/>
      </c>
      <c r="N130" s="70" t="str">
        <f t="shared" si="67"/>
        <v/>
      </c>
      <c r="O130" s="73" t="str">
        <f>IF(H130="I",N130*Contagem!$U$11,IF(H130="E",N130*Contagem!$U$13,IF(H130="A",N130*Contagem!$U$12,IF(H130="T",N130*Contagem!$U$14,""))))</f>
        <v/>
      </c>
      <c r="P130" s="69"/>
      <c r="Q130" s="69"/>
      <c r="R130" s="69"/>
      <c r="S130" s="69"/>
      <c r="T130" s="69"/>
    </row>
    <row r="131" spans="1:20" s="66" customFormat="1" ht="13.5" customHeight="1" x14ac:dyDescent="0.25">
      <c r="A131" s="109"/>
      <c r="B131" s="110"/>
      <c r="C131" s="110"/>
      <c r="D131" s="110"/>
      <c r="E131" s="110"/>
      <c r="F131" s="111"/>
      <c r="G131" s="68"/>
      <c r="H131" s="68"/>
      <c r="I131" s="68"/>
      <c r="J131" s="68"/>
      <c r="K131" s="70" t="str">
        <f t="shared" si="64"/>
        <v/>
      </c>
      <c r="L131" s="71" t="str">
        <f t="shared" si="65"/>
        <v/>
      </c>
      <c r="M131" s="72" t="str">
        <f t="shared" si="66"/>
        <v/>
      </c>
      <c r="N131" s="70" t="str">
        <f t="shared" si="67"/>
        <v/>
      </c>
      <c r="O131" s="73" t="str">
        <f>IF(H131="I",N131*Contagem!$U$11,IF(H131="E",N131*Contagem!$U$13,IF(H131="A",N131*Contagem!$U$12,IF(H131="T",N131*Contagem!$U$14,""))))</f>
        <v/>
      </c>
      <c r="P131" s="69"/>
      <c r="Q131" s="69"/>
      <c r="R131" s="69"/>
      <c r="S131" s="69"/>
      <c r="T131" s="69"/>
    </row>
    <row r="132" spans="1:20" s="66" customFormat="1" ht="13.5" customHeight="1" x14ac:dyDescent="0.25">
      <c r="A132" s="109"/>
      <c r="B132" s="110"/>
      <c r="C132" s="110"/>
      <c r="D132" s="110"/>
      <c r="E132" s="110"/>
      <c r="F132" s="111"/>
      <c r="G132" s="68"/>
      <c r="H132" s="68"/>
      <c r="I132" s="68"/>
      <c r="J132" s="68"/>
      <c r="K132" s="70" t="str">
        <f t="shared" si="64"/>
        <v/>
      </c>
      <c r="L132" s="71" t="str">
        <f t="shared" si="65"/>
        <v/>
      </c>
      <c r="M132" s="72" t="str">
        <f t="shared" si="66"/>
        <v/>
      </c>
      <c r="N132" s="70" t="str">
        <f t="shared" si="67"/>
        <v/>
      </c>
      <c r="O132" s="73" t="str">
        <f>IF(H132="I",N132*Contagem!$U$11,IF(H132="E",N132*Contagem!$U$13,IF(H132="A",N132*Contagem!$U$12,IF(H132="T",N132*Contagem!$U$14,""))))</f>
        <v/>
      </c>
      <c r="P132" s="69"/>
      <c r="Q132" s="69"/>
      <c r="R132" s="69"/>
      <c r="S132" s="69"/>
      <c r="T132" s="69"/>
    </row>
    <row r="133" spans="1:20" s="66" customFormat="1" ht="13.5" customHeight="1" x14ac:dyDescent="0.25">
      <c r="A133" s="109"/>
      <c r="B133" s="110"/>
      <c r="C133" s="110"/>
      <c r="D133" s="110"/>
      <c r="E133" s="110"/>
      <c r="F133" s="111"/>
      <c r="G133" s="68"/>
      <c r="H133" s="68"/>
      <c r="I133" s="68"/>
      <c r="J133" s="68"/>
      <c r="K133" s="70" t="str">
        <f t="shared" si="64"/>
        <v/>
      </c>
      <c r="L133" s="71" t="str">
        <f t="shared" si="65"/>
        <v/>
      </c>
      <c r="M133" s="72" t="str">
        <f t="shared" si="66"/>
        <v/>
      </c>
      <c r="N133" s="70" t="str">
        <f t="shared" si="67"/>
        <v/>
      </c>
      <c r="O133" s="73" t="str">
        <f>IF(H133="I",N133*Contagem!$U$11,IF(H133="E",N133*Contagem!$U$13,IF(H133="A",N133*Contagem!$U$12,IF(H133="T",N133*Contagem!$U$14,""))))</f>
        <v/>
      </c>
      <c r="P133" s="69"/>
      <c r="Q133" s="69"/>
      <c r="R133" s="69"/>
      <c r="S133" s="69"/>
      <c r="T133" s="69"/>
    </row>
    <row r="134" spans="1:20" s="66" customFormat="1" ht="13.5" customHeight="1" x14ac:dyDescent="0.25">
      <c r="A134" s="109"/>
      <c r="B134" s="110"/>
      <c r="C134" s="110"/>
      <c r="D134" s="110"/>
      <c r="E134" s="110"/>
      <c r="F134" s="111"/>
      <c r="G134" s="68"/>
      <c r="H134" s="68"/>
      <c r="I134" s="68"/>
      <c r="J134" s="68"/>
      <c r="K134" s="70" t="str">
        <f t="shared" si="64"/>
        <v/>
      </c>
      <c r="L134" s="71" t="str">
        <f t="shared" si="65"/>
        <v/>
      </c>
      <c r="M134" s="72" t="str">
        <f t="shared" si="66"/>
        <v/>
      </c>
      <c r="N134" s="70" t="str">
        <f t="shared" si="67"/>
        <v/>
      </c>
      <c r="O134" s="73" t="str">
        <f>IF(H134="I",N134*Contagem!$U$11,IF(H134="E",N134*Contagem!$U$13,IF(H134="A",N134*Contagem!$U$12,IF(H134="T",N134*Contagem!$U$14,""))))</f>
        <v/>
      </c>
      <c r="P134" s="69"/>
      <c r="Q134" s="69"/>
      <c r="R134" s="69"/>
      <c r="S134" s="69"/>
      <c r="T134" s="69"/>
    </row>
    <row r="135" spans="1:20" s="66" customFormat="1" ht="13.5" customHeight="1" x14ac:dyDescent="0.25">
      <c r="A135" s="109"/>
      <c r="B135" s="110"/>
      <c r="C135" s="110"/>
      <c r="D135" s="110"/>
      <c r="E135" s="110"/>
      <c r="F135" s="111"/>
      <c r="G135" s="68"/>
      <c r="H135" s="68"/>
      <c r="I135" s="68"/>
      <c r="J135" s="68"/>
      <c r="K135" s="70" t="str">
        <f t="shared" si="64"/>
        <v/>
      </c>
      <c r="L135" s="71" t="str">
        <f t="shared" si="65"/>
        <v/>
      </c>
      <c r="M135" s="72" t="str">
        <f t="shared" si="66"/>
        <v/>
      </c>
      <c r="N135" s="70" t="str">
        <f t="shared" si="67"/>
        <v/>
      </c>
      <c r="O135" s="73" t="str">
        <f>IF(H135="I",N135*Contagem!$U$11,IF(H135="E",N135*Contagem!$U$13,IF(H135="A",N135*Contagem!$U$12,IF(H135="T",N135*Contagem!$U$14,""))))</f>
        <v/>
      </c>
      <c r="P135" s="69"/>
      <c r="Q135" s="69"/>
      <c r="R135" s="69"/>
      <c r="S135" s="69"/>
      <c r="T135" s="69"/>
    </row>
    <row r="136" spans="1:20" s="66" customFormat="1" ht="13.5" customHeight="1" x14ac:dyDescent="0.25">
      <c r="A136" s="109"/>
      <c r="B136" s="110"/>
      <c r="C136" s="110"/>
      <c r="D136" s="110"/>
      <c r="E136" s="110"/>
      <c r="F136" s="111"/>
      <c r="G136" s="68"/>
      <c r="H136" s="68"/>
      <c r="I136" s="68"/>
      <c r="J136" s="68"/>
      <c r="K136" s="70" t="str">
        <f t="shared" si="64"/>
        <v/>
      </c>
      <c r="L136" s="71" t="str">
        <f t="shared" si="65"/>
        <v/>
      </c>
      <c r="M136" s="72" t="str">
        <f t="shared" si="66"/>
        <v/>
      </c>
      <c r="N136" s="70" t="str">
        <f t="shared" si="67"/>
        <v/>
      </c>
      <c r="O136" s="73" t="str">
        <f>IF(H136="I",N136*Contagem!$U$11,IF(H136="E",N136*Contagem!$U$13,IF(H136="A",N136*Contagem!$U$12,IF(H136="T",N136*Contagem!$U$14,""))))</f>
        <v/>
      </c>
      <c r="P136" s="69"/>
      <c r="Q136" s="69"/>
      <c r="R136" s="69"/>
      <c r="S136" s="69"/>
      <c r="T136" s="69"/>
    </row>
    <row r="137" spans="1:20" s="66" customFormat="1" ht="13.5" customHeight="1" x14ac:dyDescent="0.25">
      <c r="A137" s="109"/>
      <c r="B137" s="110"/>
      <c r="C137" s="110"/>
      <c r="D137" s="110"/>
      <c r="E137" s="110"/>
      <c r="F137" s="111"/>
      <c r="G137" s="68"/>
      <c r="H137" s="68"/>
      <c r="I137" s="68"/>
      <c r="J137" s="68"/>
      <c r="K137" s="70" t="str">
        <f t="shared" si="64"/>
        <v/>
      </c>
      <c r="L137" s="71" t="str">
        <f t="shared" si="65"/>
        <v/>
      </c>
      <c r="M137" s="72" t="str">
        <f t="shared" si="66"/>
        <v/>
      </c>
      <c r="N137" s="70" t="str">
        <f t="shared" si="67"/>
        <v/>
      </c>
      <c r="O137" s="73" t="str">
        <f>IF(H137="I",N137*Contagem!$U$11,IF(H137="E",N137*Contagem!$U$13,IF(H137="A",N137*Contagem!$U$12,IF(H137="T",N137*Contagem!$U$14,""))))</f>
        <v/>
      </c>
      <c r="P137" s="69"/>
      <c r="Q137" s="69"/>
      <c r="R137" s="69"/>
      <c r="S137" s="69"/>
      <c r="T137" s="69"/>
    </row>
    <row r="138" spans="1:20" s="66" customFormat="1" ht="13.5" customHeight="1" x14ac:dyDescent="0.25">
      <c r="A138" s="109"/>
      <c r="B138" s="110"/>
      <c r="C138" s="110"/>
      <c r="D138" s="110"/>
      <c r="E138" s="110"/>
      <c r="F138" s="111"/>
      <c r="G138" s="68"/>
      <c r="H138" s="68"/>
      <c r="I138" s="68"/>
      <c r="J138" s="68"/>
      <c r="K138" s="70" t="str">
        <f t="shared" si="64"/>
        <v/>
      </c>
      <c r="L138" s="71" t="str">
        <f t="shared" si="65"/>
        <v/>
      </c>
      <c r="M138" s="72" t="str">
        <f t="shared" si="66"/>
        <v/>
      </c>
      <c r="N138" s="70" t="str">
        <f t="shared" si="67"/>
        <v/>
      </c>
      <c r="O138" s="73" t="str">
        <f>IF(H138="I",N138*Contagem!$U$11,IF(H138="E",N138*Contagem!$U$13,IF(H138="A",N138*Contagem!$U$12,IF(H138="T",N138*Contagem!$U$14,""))))</f>
        <v/>
      </c>
      <c r="P138" s="69"/>
      <c r="Q138" s="69"/>
      <c r="R138" s="69"/>
      <c r="S138" s="69"/>
      <c r="T138" s="69"/>
    </row>
    <row r="139" spans="1:20" s="66" customFormat="1" ht="13.5" customHeight="1" x14ac:dyDescent="0.25">
      <c r="A139" s="109"/>
      <c r="B139" s="110"/>
      <c r="C139" s="110"/>
      <c r="D139" s="110"/>
      <c r="E139" s="110"/>
      <c r="F139" s="111"/>
      <c r="G139" s="68"/>
      <c r="H139" s="68"/>
      <c r="I139" s="68"/>
      <c r="J139" s="68"/>
      <c r="K139" s="70" t="str">
        <f t="shared" si="64"/>
        <v/>
      </c>
      <c r="L139" s="71" t="str">
        <f t="shared" si="65"/>
        <v/>
      </c>
      <c r="M139" s="72" t="str">
        <f t="shared" si="66"/>
        <v/>
      </c>
      <c r="N139" s="70" t="str">
        <f t="shared" si="67"/>
        <v/>
      </c>
      <c r="O139" s="73" t="str">
        <f>IF(H139="I",N139*Contagem!$U$11,IF(H139="E",N139*Contagem!$U$13,IF(H139="A",N139*Contagem!$U$12,IF(H139="T",N139*Contagem!$U$14,""))))</f>
        <v/>
      </c>
      <c r="P139" s="69"/>
      <c r="Q139" s="69"/>
      <c r="R139" s="69"/>
      <c r="S139" s="69"/>
      <c r="T139" s="69"/>
    </row>
    <row r="140" spans="1:20" s="66" customFormat="1" ht="13.5" customHeight="1" x14ac:dyDescent="0.25">
      <c r="A140" s="109"/>
      <c r="B140" s="110"/>
      <c r="C140" s="110"/>
      <c r="D140" s="110"/>
      <c r="E140" s="110"/>
      <c r="F140" s="111"/>
      <c r="G140" s="68"/>
      <c r="H140" s="68"/>
      <c r="I140" s="68"/>
      <c r="J140" s="68"/>
      <c r="K140" s="70" t="str">
        <f t="shared" si="64"/>
        <v/>
      </c>
      <c r="L140" s="71" t="str">
        <f t="shared" si="65"/>
        <v/>
      </c>
      <c r="M140" s="72" t="str">
        <f t="shared" si="66"/>
        <v/>
      </c>
      <c r="N140" s="70" t="str">
        <f t="shared" si="67"/>
        <v/>
      </c>
      <c r="O140" s="73" t="str">
        <f>IF(H140="I",N140*Contagem!$U$11,IF(H140="E",N140*Contagem!$U$13,IF(H140="A",N140*Contagem!$U$12,IF(H140="T",N140*Contagem!$U$14,""))))</f>
        <v/>
      </c>
      <c r="P140" s="69"/>
      <c r="Q140" s="69"/>
      <c r="R140" s="69"/>
      <c r="S140" s="69"/>
      <c r="T140" s="69"/>
    </row>
    <row r="141" spans="1:20" s="66" customFormat="1" ht="13.5" customHeight="1" x14ac:dyDescent="0.25">
      <c r="A141" s="109"/>
      <c r="B141" s="110"/>
      <c r="C141" s="110"/>
      <c r="D141" s="110"/>
      <c r="E141" s="110"/>
      <c r="F141" s="111"/>
      <c r="G141" s="68"/>
      <c r="H141" s="68"/>
      <c r="I141" s="68"/>
      <c r="J141" s="68"/>
      <c r="K141" s="70" t="str">
        <f t="shared" si="64"/>
        <v/>
      </c>
      <c r="L141" s="71" t="str">
        <f t="shared" si="65"/>
        <v/>
      </c>
      <c r="M141" s="72" t="str">
        <f t="shared" si="66"/>
        <v/>
      </c>
      <c r="N141" s="70" t="str">
        <f t="shared" si="67"/>
        <v/>
      </c>
      <c r="O141" s="73" t="str">
        <f>IF(H141="I",N141*Contagem!$U$11,IF(H141="E",N141*Contagem!$U$13,IF(H141="A",N141*Contagem!$U$12,IF(H141="T",N141*Contagem!$U$14,""))))</f>
        <v/>
      </c>
      <c r="P141" s="69"/>
      <c r="Q141" s="69"/>
      <c r="R141" s="69"/>
      <c r="S141" s="69"/>
      <c r="T141" s="69"/>
    </row>
    <row r="142" spans="1:20" s="66" customFormat="1" ht="13.5" customHeight="1" x14ac:dyDescent="0.25">
      <c r="A142" s="109"/>
      <c r="B142" s="110"/>
      <c r="C142" s="110"/>
      <c r="D142" s="110"/>
      <c r="E142" s="110"/>
      <c r="F142" s="111"/>
      <c r="G142" s="68"/>
      <c r="H142" s="68"/>
      <c r="I142" s="68"/>
      <c r="J142" s="68"/>
      <c r="K142" s="70" t="str">
        <f t="shared" si="64"/>
        <v/>
      </c>
      <c r="L142" s="71" t="str">
        <f t="shared" si="65"/>
        <v/>
      </c>
      <c r="M142" s="72" t="str">
        <f t="shared" si="66"/>
        <v/>
      </c>
      <c r="N142" s="70" t="str">
        <f t="shared" si="67"/>
        <v/>
      </c>
      <c r="O142" s="73" t="str">
        <f>IF(H142="I",N142*Contagem!$U$11,IF(H142="E",N142*Contagem!$U$13,IF(H142="A",N142*Contagem!$U$12,IF(H142="T",N142*Contagem!$U$14,""))))</f>
        <v/>
      </c>
      <c r="P142" s="64"/>
      <c r="Q142" s="64"/>
      <c r="R142" s="64"/>
      <c r="S142" s="64"/>
      <c r="T142" s="64"/>
    </row>
    <row r="143" spans="1:20" s="66" customFormat="1" ht="13.5" customHeight="1" x14ac:dyDescent="0.25">
      <c r="A143" s="109"/>
      <c r="B143" s="110"/>
      <c r="C143" s="110"/>
      <c r="D143" s="110"/>
      <c r="E143" s="110"/>
      <c r="F143" s="111"/>
      <c r="G143" s="65"/>
      <c r="H143" s="68"/>
      <c r="I143" s="65"/>
      <c r="J143" s="65"/>
      <c r="K143" s="70" t="str">
        <f t="shared" ref="K143:K147" si="72">CONCATENATE(G143,L143)</f>
        <v/>
      </c>
      <c r="L143" s="71" t="str">
        <f t="shared" ref="L143:L147" si="73">IF(OR(ISBLANK(I143),ISBLANK(J143)),IF(OR(G143="ALI",G143="AIE"),"L",IF(ISBLANK(G143),"","A")),IF(G143="EE",IF(J143&gt;=3,IF(I143&gt;=5,"H","A"),IF(J143&gt;=2,IF(I143&gt;=16,"H",IF(I143&lt;=4,"L","A")),IF(I143&lt;=15,"L","A"))),IF(OR(G143="SE",G143="CE"),IF(J143&gt;=4,IF(I143&gt;=6,"H","A"),IF(J143&gt;=2,IF(I143&gt;=20,"H",IF(I143&lt;=5,"L","A")),IF(I143&lt;=19,"L","A"))),IF(OR(G143="ALI",G143="AIE"),IF(J143&gt;=6,IF(I143&gt;=20,"H","A"),IF(J143&gt;=2,IF(I143&gt;=51,"H",IF(I143&lt;=19,"L","A")),IF(I143&lt;=50,"L","A")))))))</f>
        <v/>
      </c>
      <c r="M143" s="72" t="str">
        <f t="shared" ref="M143:M147" si="74">IF(L143="L","Baixa",IF(L143="A","Média",IF(L143="","","Alta")))</f>
        <v/>
      </c>
      <c r="N143" s="70" t="str">
        <f t="shared" ref="N143:N147" si="75">IF(ISBLANK(G143),"",IF(G143="ALI",IF(L143="L",7,IF(L143="A",10,15)),IF(G143="AIE",IF(L143="L",5,IF(L143="A",7,10)),IF(G143="SE",IF(L143="L",4,IF(L143="A",5,7)),IF(OR(G143="EE",G143="CE"),IF(L143="L",3,IF(L143="A",4,6)))))))</f>
        <v/>
      </c>
      <c r="O143" s="73" t="str">
        <f>IF(H143="I",N143*Contagem!$U$11,IF(H143="E",N143*Contagem!$U$13,IF(H143="A",N143*Contagem!$U$12,IF(H143="T",N143*Contagem!$U$14,""))))</f>
        <v/>
      </c>
      <c r="P143" s="64"/>
      <c r="Q143" s="64"/>
      <c r="R143" s="64"/>
      <c r="S143" s="64"/>
      <c r="T143" s="64"/>
    </row>
    <row r="144" spans="1:20" s="66" customFormat="1" ht="13.5" customHeight="1" x14ac:dyDescent="0.25">
      <c r="A144" s="109"/>
      <c r="B144" s="110"/>
      <c r="C144" s="110"/>
      <c r="D144" s="110"/>
      <c r="E144" s="110"/>
      <c r="F144" s="111"/>
      <c r="G144" s="65"/>
      <c r="H144" s="68"/>
      <c r="I144" s="65"/>
      <c r="J144" s="65"/>
      <c r="K144" s="70" t="str">
        <f t="shared" si="72"/>
        <v/>
      </c>
      <c r="L144" s="71" t="str">
        <f t="shared" si="73"/>
        <v/>
      </c>
      <c r="M144" s="72" t="str">
        <f t="shared" si="74"/>
        <v/>
      </c>
      <c r="N144" s="70" t="str">
        <f t="shared" si="75"/>
        <v/>
      </c>
      <c r="O144" s="73" t="str">
        <f>IF(H144="I",N144*Contagem!$U$11,IF(H144="E",N144*Contagem!$U$13,IF(H144="A",N144*Contagem!$U$12,IF(H144="T",N144*Contagem!$U$14,""))))</f>
        <v/>
      </c>
      <c r="P144" s="64"/>
      <c r="Q144" s="64"/>
      <c r="R144" s="64"/>
      <c r="S144" s="64"/>
      <c r="T144" s="64"/>
    </row>
    <row r="145" spans="1:20" s="66" customFormat="1" ht="13.5" customHeight="1" x14ac:dyDescent="0.25">
      <c r="A145" s="109"/>
      <c r="B145" s="110"/>
      <c r="C145" s="110"/>
      <c r="D145" s="110"/>
      <c r="E145" s="110"/>
      <c r="F145" s="111"/>
      <c r="G145" s="65"/>
      <c r="H145" s="68"/>
      <c r="I145" s="65"/>
      <c r="J145" s="65"/>
      <c r="K145" s="70" t="str">
        <f t="shared" si="72"/>
        <v/>
      </c>
      <c r="L145" s="71" t="str">
        <f t="shared" si="73"/>
        <v/>
      </c>
      <c r="M145" s="72" t="str">
        <f t="shared" si="74"/>
        <v/>
      </c>
      <c r="N145" s="70" t="str">
        <f t="shared" si="75"/>
        <v/>
      </c>
      <c r="O145" s="73" t="str">
        <f>IF(H145="I",N145*Contagem!$U$11,IF(H145="E",N145*Contagem!$U$13,IF(H145="A",N145*Contagem!$U$12,IF(H145="T",N145*Contagem!$U$14,""))))</f>
        <v/>
      </c>
      <c r="P145" s="64"/>
      <c r="Q145" s="64"/>
      <c r="R145" s="64"/>
      <c r="S145" s="64"/>
      <c r="T145" s="64"/>
    </row>
    <row r="146" spans="1:20" s="66" customFormat="1" ht="13.5" customHeight="1" x14ac:dyDescent="0.25">
      <c r="A146" s="109"/>
      <c r="B146" s="110"/>
      <c r="C146" s="110"/>
      <c r="D146" s="110"/>
      <c r="E146" s="110"/>
      <c r="F146" s="111"/>
      <c r="G146" s="65"/>
      <c r="H146" s="68"/>
      <c r="I146" s="65"/>
      <c r="J146" s="65"/>
      <c r="K146" s="70" t="str">
        <f t="shared" si="72"/>
        <v/>
      </c>
      <c r="L146" s="71" t="str">
        <f t="shared" si="73"/>
        <v/>
      </c>
      <c r="M146" s="72" t="str">
        <f t="shared" si="74"/>
        <v/>
      </c>
      <c r="N146" s="70" t="str">
        <f t="shared" si="75"/>
        <v/>
      </c>
      <c r="O146" s="73" t="str">
        <f>IF(H146="I",N146*Contagem!$U$11,IF(H146="E",N146*Contagem!$U$13,IF(H146="A",N146*Contagem!$U$12,IF(H146="T",N146*Contagem!$U$14,""))))</f>
        <v/>
      </c>
      <c r="P146" s="64"/>
      <c r="Q146" s="64"/>
      <c r="R146" s="64"/>
      <c r="S146" s="64"/>
      <c r="T146" s="64"/>
    </row>
    <row r="147" spans="1:20" x14ac:dyDescent="0.25">
      <c r="A147" s="109"/>
      <c r="B147" s="110"/>
      <c r="C147" s="110"/>
      <c r="D147" s="110"/>
      <c r="E147" s="110"/>
      <c r="F147" s="111"/>
      <c r="G147" s="65"/>
      <c r="H147" s="68"/>
      <c r="I147" s="65"/>
      <c r="J147" s="65"/>
      <c r="K147" s="70" t="str">
        <f t="shared" si="72"/>
        <v/>
      </c>
      <c r="L147" s="71" t="str">
        <f t="shared" si="73"/>
        <v/>
      </c>
      <c r="M147" s="72" t="str">
        <f t="shared" si="74"/>
        <v/>
      </c>
      <c r="N147" s="70" t="str">
        <f t="shared" si="75"/>
        <v/>
      </c>
      <c r="O147" s="73" t="str">
        <f>IF(H147="I",N147*Contagem!$U$11,IF(H147="E",N147*Contagem!$U$13,IF(H147="A",N147*Contagem!$U$12,IF(H147="T",N147*Contagem!$U$14,""))))</f>
        <v/>
      </c>
    </row>
  </sheetData>
  <mergeCells count="150">
    <mergeCell ref="A93:F93"/>
    <mergeCell ref="A94:F94"/>
    <mergeCell ref="A39:F39"/>
    <mergeCell ref="A40:F40"/>
    <mergeCell ref="A41:F41"/>
    <mergeCell ref="A42:F42"/>
    <mergeCell ref="A47:F47"/>
    <mergeCell ref="A48:F48"/>
    <mergeCell ref="A29:F29"/>
    <mergeCell ref="A20:F20"/>
    <mergeCell ref="A37:F37"/>
    <mergeCell ref="A50:F50"/>
    <mergeCell ref="A58:F58"/>
    <mergeCell ref="A66:F66"/>
    <mergeCell ref="A120:F120"/>
    <mergeCell ref="A121:F121"/>
    <mergeCell ref="A52:F52"/>
    <mergeCell ref="A38:F38"/>
    <mergeCell ref="A122:F122"/>
    <mergeCell ref="A56:F56"/>
    <mergeCell ref="A57:F57"/>
    <mergeCell ref="A133:F133"/>
    <mergeCell ref="A123:F123"/>
    <mergeCell ref="A124:F124"/>
    <mergeCell ref="A78:F78"/>
    <mergeCell ref="A85:F85"/>
    <mergeCell ref="A97:F97"/>
    <mergeCell ref="A64:F64"/>
    <mergeCell ref="A79:F79"/>
    <mergeCell ref="A80:F80"/>
    <mergeCell ref="A81:F81"/>
    <mergeCell ref="A82:F82"/>
    <mergeCell ref="A83:F83"/>
    <mergeCell ref="A84:F84"/>
    <mergeCell ref="A95:F95"/>
    <mergeCell ref="A119:F119"/>
    <mergeCell ref="A101:F101"/>
    <mergeCell ref="A118:F118"/>
    <mergeCell ref="A147:F147"/>
    <mergeCell ref="A143:F143"/>
    <mergeCell ref="A144:F144"/>
    <mergeCell ref="A145:F145"/>
    <mergeCell ref="A146:F146"/>
    <mergeCell ref="A142:F142"/>
    <mergeCell ref="A125:F125"/>
    <mergeCell ref="A126:F126"/>
    <mergeCell ref="A127:F127"/>
    <mergeCell ref="A128:F128"/>
    <mergeCell ref="A129:F129"/>
    <mergeCell ref="A130:F130"/>
    <mergeCell ref="A131:F131"/>
    <mergeCell ref="A132:F132"/>
    <mergeCell ref="A140:F140"/>
    <mergeCell ref="A141:F141"/>
    <mergeCell ref="A137:F137"/>
    <mergeCell ref="A138:F138"/>
    <mergeCell ref="A139:F139"/>
    <mergeCell ref="A134:F134"/>
    <mergeCell ref="A135:F135"/>
    <mergeCell ref="A136:F136"/>
    <mergeCell ref="A110:F110"/>
    <mergeCell ref="A111:F111"/>
    <mergeCell ref="A112:F112"/>
    <mergeCell ref="A106:F106"/>
    <mergeCell ref="A107:F107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34:F34"/>
    <mergeCell ref="A35:F35"/>
    <mergeCell ref="A53:F53"/>
    <mergeCell ref="A54:F54"/>
    <mergeCell ref="A55:F55"/>
    <mergeCell ref="A8:F8"/>
    <mergeCell ref="A18:F18"/>
    <mergeCell ref="A19:F19"/>
    <mergeCell ref="A117:F117"/>
    <mergeCell ref="A61:F61"/>
    <mergeCell ref="A62:F62"/>
    <mergeCell ref="A63:F63"/>
    <mergeCell ref="A65:F65"/>
    <mergeCell ref="A22:F22"/>
    <mergeCell ref="A51:F51"/>
    <mergeCell ref="A100:F100"/>
    <mergeCell ref="A36:F36"/>
    <mergeCell ref="A27:F27"/>
    <mergeCell ref="A33:F33"/>
    <mergeCell ref="A114:F114"/>
    <mergeCell ref="A102:F102"/>
    <mergeCell ref="A103:F103"/>
    <mergeCell ref="A105:F105"/>
    <mergeCell ref="A108:F108"/>
    <mergeCell ref="A109:F109"/>
    <mergeCell ref="A113:F113"/>
    <mergeCell ref="A115:F115"/>
    <mergeCell ref="A116:F116"/>
    <mergeCell ref="A43:F43"/>
    <mergeCell ref="A44:F44"/>
    <mergeCell ref="A45:F45"/>
    <mergeCell ref="A92:F92"/>
    <mergeCell ref="A9:F9"/>
    <mergeCell ref="A10:F10"/>
    <mergeCell ref="A11:F11"/>
    <mergeCell ref="A12:F12"/>
    <mergeCell ref="A32:F32"/>
    <mergeCell ref="A24:F24"/>
    <mergeCell ref="A25:F25"/>
    <mergeCell ref="A26:F26"/>
    <mergeCell ref="A30:F30"/>
    <mergeCell ref="A21:F21"/>
    <mergeCell ref="A31:F31"/>
    <mergeCell ref="A23:F23"/>
    <mergeCell ref="A13:F13"/>
    <mergeCell ref="A15:F15"/>
    <mergeCell ref="A16:F16"/>
    <mergeCell ref="A14:F14"/>
    <mergeCell ref="A28:F28"/>
    <mergeCell ref="A17:F17"/>
    <mergeCell ref="A104:F104"/>
    <mergeCell ref="A99:F99"/>
    <mergeCell ref="A98:F98"/>
    <mergeCell ref="A46:F46"/>
    <mergeCell ref="A86:F86"/>
    <mergeCell ref="A87:F87"/>
    <mergeCell ref="A88:F88"/>
    <mergeCell ref="A89:F89"/>
    <mergeCell ref="A90:F90"/>
    <mergeCell ref="A91:F91"/>
    <mergeCell ref="A75:F75"/>
    <mergeCell ref="A74:F74"/>
    <mergeCell ref="A59:F59"/>
    <mergeCell ref="A60:F60"/>
    <mergeCell ref="A71:F71"/>
    <mergeCell ref="A72:F72"/>
    <mergeCell ref="A73:F73"/>
    <mergeCell ref="A68:F68"/>
    <mergeCell ref="A69:F69"/>
    <mergeCell ref="A70:F70"/>
    <mergeCell ref="A76:F76"/>
    <mergeCell ref="A77:F77"/>
    <mergeCell ref="A67:F67"/>
    <mergeCell ref="A96:F96"/>
  </mergeCells>
  <phoneticPr fontId="33" type="noConversion"/>
  <conditionalFormatting sqref="H8 H19 H96:H97 H10:H12 H100 H102:H103 H110:H147 H21:H24 H105:H108">
    <cfRule type="cellIs" dxfId="251" priority="1366" stopIfTrue="1" operator="equal">
      <formula>"I"</formula>
    </cfRule>
    <cfRule type="cellIs" dxfId="250" priority="1367" stopIfTrue="1" operator="equal">
      <formula>"A"</formula>
    </cfRule>
    <cfRule type="cellIs" dxfId="249" priority="1368" stopIfTrue="1" operator="equal">
      <formula>"E"</formula>
    </cfRule>
  </conditionalFormatting>
  <conditionalFormatting sqref="H98">
    <cfRule type="cellIs" dxfId="248" priority="718" stopIfTrue="1" operator="equal">
      <formula>"I"</formula>
    </cfRule>
    <cfRule type="cellIs" dxfId="247" priority="719" stopIfTrue="1" operator="equal">
      <formula>"A"</formula>
    </cfRule>
    <cfRule type="cellIs" dxfId="246" priority="720" stopIfTrue="1" operator="equal">
      <formula>"E"</formula>
    </cfRule>
  </conditionalFormatting>
  <conditionalFormatting sqref="H93">
    <cfRule type="cellIs" dxfId="245" priority="664" stopIfTrue="1" operator="equal">
      <formula>"I"</formula>
    </cfRule>
    <cfRule type="cellIs" dxfId="244" priority="665" stopIfTrue="1" operator="equal">
      <formula>"A"</formula>
    </cfRule>
    <cfRule type="cellIs" dxfId="243" priority="666" stopIfTrue="1" operator="equal">
      <formula>"E"</formula>
    </cfRule>
  </conditionalFormatting>
  <conditionalFormatting sqref="H30:H31">
    <cfRule type="cellIs" dxfId="242" priority="589" stopIfTrue="1" operator="equal">
      <formula>"I"</formula>
    </cfRule>
    <cfRule type="cellIs" dxfId="241" priority="590" stopIfTrue="1" operator="equal">
      <formula>"A"</formula>
    </cfRule>
    <cfRule type="cellIs" dxfId="240" priority="591" stopIfTrue="1" operator="equal">
      <formula>"E"</formula>
    </cfRule>
  </conditionalFormatting>
  <conditionalFormatting sqref="H86">
    <cfRule type="cellIs" dxfId="239" priority="673" stopIfTrue="1" operator="equal">
      <formula>"I"</formula>
    </cfRule>
    <cfRule type="cellIs" dxfId="238" priority="674" stopIfTrue="1" operator="equal">
      <formula>"A"</formula>
    </cfRule>
    <cfRule type="cellIs" dxfId="237" priority="675" stopIfTrue="1" operator="equal">
      <formula>"E"</formula>
    </cfRule>
  </conditionalFormatting>
  <conditionalFormatting sqref="H61">
    <cfRule type="cellIs" dxfId="236" priority="694" stopIfTrue="1" operator="equal">
      <formula>"I"</formula>
    </cfRule>
    <cfRule type="cellIs" dxfId="235" priority="695" stopIfTrue="1" operator="equal">
      <formula>"A"</formula>
    </cfRule>
    <cfRule type="cellIs" dxfId="234" priority="696" stopIfTrue="1" operator="equal">
      <formula>"E"</formula>
    </cfRule>
  </conditionalFormatting>
  <conditionalFormatting sqref="H9">
    <cfRule type="cellIs" dxfId="233" priority="568" stopIfTrue="1" operator="equal">
      <formula>"I"</formula>
    </cfRule>
    <cfRule type="cellIs" dxfId="232" priority="569" stopIfTrue="1" operator="equal">
      <formula>"A"</formula>
    </cfRule>
    <cfRule type="cellIs" dxfId="231" priority="570" stopIfTrue="1" operator="equal">
      <formula>"E"</formula>
    </cfRule>
  </conditionalFormatting>
  <conditionalFormatting sqref="H44">
    <cfRule type="cellIs" dxfId="230" priority="577" stopIfTrue="1" operator="equal">
      <formula>"I"</formula>
    </cfRule>
    <cfRule type="cellIs" dxfId="229" priority="578" stopIfTrue="1" operator="equal">
      <formula>"A"</formula>
    </cfRule>
    <cfRule type="cellIs" dxfId="228" priority="579" stopIfTrue="1" operator="equal">
      <formula>"E"</formula>
    </cfRule>
  </conditionalFormatting>
  <conditionalFormatting sqref="H60">
    <cfRule type="cellIs" dxfId="227" priority="697" stopIfTrue="1" operator="equal">
      <formula>"I"</formula>
    </cfRule>
    <cfRule type="cellIs" dxfId="226" priority="698" stopIfTrue="1" operator="equal">
      <formula>"A"</formula>
    </cfRule>
    <cfRule type="cellIs" dxfId="225" priority="699" stopIfTrue="1" operator="equal">
      <formula>"E"</formula>
    </cfRule>
  </conditionalFormatting>
  <conditionalFormatting sqref="H86 H94">
    <cfRule type="cellIs" dxfId="224" priority="676" stopIfTrue="1" operator="equal">
      <formula>"I"</formula>
    </cfRule>
    <cfRule type="cellIs" dxfId="223" priority="677" stopIfTrue="1" operator="equal">
      <formula>"A"</formula>
    </cfRule>
    <cfRule type="cellIs" dxfId="222" priority="678" stopIfTrue="1" operator="equal">
      <formula>"E"</formula>
    </cfRule>
  </conditionalFormatting>
  <conditionalFormatting sqref="H25">
    <cfRule type="cellIs" dxfId="221" priority="631" stopIfTrue="1" operator="equal">
      <formula>"I"</formula>
    </cfRule>
    <cfRule type="cellIs" dxfId="220" priority="632" stopIfTrue="1" operator="equal">
      <formula>"A"</formula>
    </cfRule>
    <cfRule type="cellIs" dxfId="219" priority="633" stopIfTrue="1" operator="equal">
      <formula>"E"</formula>
    </cfRule>
  </conditionalFormatting>
  <conditionalFormatting sqref="H26">
    <cfRule type="cellIs" dxfId="218" priority="625" stopIfTrue="1" operator="equal">
      <formula>"I"</formula>
    </cfRule>
    <cfRule type="cellIs" dxfId="217" priority="626" stopIfTrue="1" operator="equal">
      <formula>"A"</formula>
    </cfRule>
    <cfRule type="cellIs" dxfId="216" priority="627" stopIfTrue="1" operator="equal">
      <formula>"E"</formula>
    </cfRule>
  </conditionalFormatting>
  <conditionalFormatting sqref="H68:H69">
    <cfRule type="cellIs" dxfId="215" priority="541" stopIfTrue="1" operator="equal">
      <formula>"I"</formula>
    </cfRule>
    <cfRule type="cellIs" dxfId="214" priority="542" stopIfTrue="1" operator="equal">
      <formula>"A"</formula>
    </cfRule>
    <cfRule type="cellIs" dxfId="213" priority="543" stopIfTrue="1" operator="equal">
      <formula>"E"</formula>
    </cfRule>
  </conditionalFormatting>
  <conditionalFormatting sqref="H75">
    <cfRule type="cellIs" dxfId="212" priority="526" stopIfTrue="1" operator="equal">
      <formula>"I"</formula>
    </cfRule>
    <cfRule type="cellIs" dxfId="211" priority="527" stopIfTrue="1" operator="equal">
      <formula>"A"</formula>
    </cfRule>
    <cfRule type="cellIs" dxfId="210" priority="528" stopIfTrue="1" operator="equal">
      <formula>"E"</formula>
    </cfRule>
  </conditionalFormatting>
  <conditionalFormatting sqref="H43">
    <cfRule type="cellIs" dxfId="209" priority="574" stopIfTrue="1" operator="equal">
      <formula>"I"</formula>
    </cfRule>
    <cfRule type="cellIs" dxfId="208" priority="575" stopIfTrue="1" operator="equal">
      <formula>"A"</formula>
    </cfRule>
    <cfRule type="cellIs" dxfId="207" priority="576" stopIfTrue="1" operator="equal">
      <formula>"E"</formula>
    </cfRule>
  </conditionalFormatting>
  <conditionalFormatting sqref="H27">
    <cfRule type="cellIs" dxfId="206" priority="607" stopIfTrue="1" operator="equal">
      <formula>"I"</formula>
    </cfRule>
    <cfRule type="cellIs" dxfId="205" priority="608" stopIfTrue="1" operator="equal">
      <formula>"A"</formula>
    </cfRule>
    <cfRule type="cellIs" dxfId="204" priority="609" stopIfTrue="1" operator="equal">
      <formula>"E"</formula>
    </cfRule>
  </conditionalFormatting>
  <conditionalFormatting sqref="H95">
    <cfRule type="cellIs" dxfId="203" priority="481" stopIfTrue="1" operator="equal">
      <formula>"I"</formula>
    </cfRule>
    <cfRule type="cellIs" dxfId="202" priority="482" stopIfTrue="1" operator="equal">
      <formula>"A"</formula>
    </cfRule>
    <cfRule type="cellIs" dxfId="201" priority="483" stopIfTrue="1" operator="equal">
      <formula>"E"</formula>
    </cfRule>
  </conditionalFormatting>
  <conditionalFormatting sqref="H53">
    <cfRule type="cellIs" dxfId="200" priority="550" stopIfTrue="1" operator="equal">
      <formula>"I"</formula>
    </cfRule>
    <cfRule type="cellIs" dxfId="199" priority="551" stopIfTrue="1" operator="equal">
      <formula>"A"</formula>
    </cfRule>
    <cfRule type="cellIs" dxfId="198" priority="552" stopIfTrue="1" operator="equal">
      <formula>"E"</formula>
    </cfRule>
  </conditionalFormatting>
  <conditionalFormatting sqref="H80">
    <cfRule type="cellIs" dxfId="197" priority="523" stopIfTrue="1" operator="equal">
      <formula>"I"</formula>
    </cfRule>
    <cfRule type="cellIs" dxfId="196" priority="524" stopIfTrue="1" operator="equal">
      <formula>"A"</formula>
    </cfRule>
    <cfRule type="cellIs" dxfId="195" priority="525" stopIfTrue="1" operator="equal">
      <formula>"E"</formula>
    </cfRule>
  </conditionalFormatting>
  <conditionalFormatting sqref="H92">
    <cfRule type="cellIs" dxfId="194" priority="505" stopIfTrue="1" operator="equal">
      <formula>"I"</formula>
    </cfRule>
    <cfRule type="cellIs" dxfId="193" priority="506" stopIfTrue="1" operator="equal">
      <formula>"A"</formula>
    </cfRule>
    <cfRule type="cellIs" dxfId="192" priority="507" stopIfTrue="1" operator="equal">
      <formula>"E"</formula>
    </cfRule>
  </conditionalFormatting>
  <conditionalFormatting sqref="H17">
    <cfRule type="cellIs" dxfId="191" priority="253" stopIfTrue="1" operator="equal">
      <formula>"I"</formula>
    </cfRule>
    <cfRule type="cellIs" dxfId="190" priority="254" stopIfTrue="1" operator="equal">
      <formula>"A"</formula>
    </cfRule>
    <cfRule type="cellIs" dxfId="189" priority="255" stopIfTrue="1" operator="equal">
      <formula>"E"</formula>
    </cfRule>
  </conditionalFormatting>
  <conditionalFormatting sqref="H34">
    <cfRule type="cellIs" dxfId="188" priority="244" stopIfTrue="1" operator="equal">
      <formula>"I"</formula>
    </cfRule>
    <cfRule type="cellIs" dxfId="187" priority="245" stopIfTrue="1" operator="equal">
      <formula>"A"</formula>
    </cfRule>
    <cfRule type="cellIs" dxfId="186" priority="246" stopIfTrue="1" operator="equal">
      <formula>"E"</formula>
    </cfRule>
  </conditionalFormatting>
  <conditionalFormatting sqref="H18">
    <cfRule type="cellIs" dxfId="185" priority="250" stopIfTrue="1" operator="equal">
      <formula>"I"</formula>
    </cfRule>
    <cfRule type="cellIs" dxfId="184" priority="251" stopIfTrue="1" operator="equal">
      <formula>"A"</formula>
    </cfRule>
    <cfRule type="cellIs" dxfId="183" priority="252" stopIfTrue="1" operator="equal">
      <formula>"E"</formula>
    </cfRule>
  </conditionalFormatting>
  <conditionalFormatting sqref="H32:H33">
    <cfRule type="cellIs" dxfId="182" priority="247" stopIfTrue="1" operator="equal">
      <formula>"I"</formula>
    </cfRule>
    <cfRule type="cellIs" dxfId="181" priority="248" stopIfTrue="1" operator="equal">
      <formula>"A"</formula>
    </cfRule>
    <cfRule type="cellIs" dxfId="180" priority="249" stopIfTrue="1" operator="equal">
      <formula>"E"</formula>
    </cfRule>
  </conditionalFormatting>
  <conditionalFormatting sqref="H36">
    <cfRule type="cellIs" dxfId="179" priority="238" stopIfTrue="1" operator="equal">
      <formula>"I"</formula>
    </cfRule>
    <cfRule type="cellIs" dxfId="178" priority="239" stopIfTrue="1" operator="equal">
      <formula>"A"</formula>
    </cfRule>
    <cfRule type="cellIs" dxfId="177" priority="240" stopIfTrue="1" operator="equal">
      <formula>"E"</formula>
    </cfRule>
  </conditionalFormatting>
  <conditionalFormatting sqref="H52">
    <cfRule type="cellIs" dxfId="176" priority="211" stopIfTrue="1" operator="equal">
      <formula>"I"</formula>
    </cfRule>
    <cfRule type="cellIs" dxfId="175" priority="212" stopIfTrue="1" operator="equal">
      <formula>"A"</formula>
    </cfRule>
    <cfRule type="cellIs" dxfId="174" priority="213" stopIfTrue="1" operator="equal">
      <formula>"E"</formula>
    </cfRule>
  </conditionalFormatting>
  <conditionalFormatting sqref="H38">
    <cfRule type="cellIs" dxfId="173" priority="235" stopIfTrue="1" operator="equal">
      <formula>"I"</formula>
    </cfRule>
    <cfRule type="cellIs" dxfId="172" priority="236" stopIfTrue="1" operator="equal">
      <formula>"A"</formula>
    </cfRule>
    <cfRule type="cellIs" dxfId="171" priority="237" stopIfTrue="1" operator="equal">
      <formula>"E"</formula>
    </cfRule>
  </conditionalFormatting>
  <conditionalFormatting sqref="H35">
    <cfRule type="cellIs" dxfId="170" priority="241" stopIfTrue="1" operator="equal">
      <formula>"I"</formula>
    </cfRule>
    <cfRule type="cellIs" dxfId="169" priority="242" stopIfTrue="1" operator="equal">
      <formula>"A"</formula>
    </cfRule>
    <cfRule type="cellIs" dxfId="168" priority="243" stopIfTrue="1" operator="equal">
      <formula>"E"</formula>
    </cfRule>
  </conditionalFormatting>
  <conditionalFormatting sqref="H49">
    <cfRule type="cellIs" dxfId="167" priority="217" stopIfTrue="1" operator="equal">
      <formula>"I"</formula>
    </cfRule>
    <cfRule type="cellIs" dxfId="166" priority="218" stopIfTrue="1" operator="equal">
      <formula>"A"</formula>
    </cfRule>
    <cfRule type="cellIs" dxfId="165" priority="219" stopIfTrue="1" operator="equal">
      <formula>"E"</formula>
    </cfRule>
  </conditionalFormatting>
  <conditionalFormatting sqref="H46">
    <cfRule type="cellIs" dxfId="164" priority="220" stopIfTrue="1" operator="equal">
      <formula>"I"</formula>
    </cfRule>
    <cfRule type="cellIs" dxfId="163" priority="221" stopIfTrue="1" operator="equal">
      <formula>"A"</formula>
    </cfRule>
    <cfRule type="cellIs" dxfId="162" priority="222" stopIfTrue="1" operator="equal">
      <formula>"E"</formula>
    </cfRule>
  </conditionalFormatting>
  <conditionalFormatting sqref="H45">
    <cfRule type="cellIs" dxfId="161" priority="223" stopIfTrue="1" operator="equal">
      <formula>"I"</formula>
    </cfRule>
    <cfRule type="cellIs" dxfId="160" priority="224" stopIfTrue="1" operator="equal">
      <formula>"A"</formula>
    </cfRule>
    <cfRule type="cellIs" dxfId="159" priority="225" stopIfTrue="1" operator="equal">
      <formula>"E"</formula>
    </cfRule>
  </conditionalFormatting>
  <conditionalFormatting sqref="H51">
    <cfRule type="cellIs" dxfId="158" priority="214" stopIfTrue="1" operator="equal">
      <formula>"I"</formula>
    </cfRule>
    <cfRule type="cellIs" dxfId="157" priority="215" stopIfTrue="1" operator="equal">
      <formula>"A"</formula>
    </cfRule>
    <cfRule type="cellIs" dxfId="156" priority="216" stopIfTrue="1" operator="equal">
      <formula>"E"</formula>
    </cfRule>
  </conditionalFormatting>
  <conditionalFormatting sqref="H49">
    <cfRule type="cellIs" dxfId="155" priority="208" stopIfTrue="1" operator="equal">
      <formula>"I"</formula>
    </cfRule>
    <cfRule type="cellIs" dxfId="154" priority="209" stopIfTrue="1" operator="equal">
      <formula>"A"</formula>
    </cfRule>
    <cfRule type="cellIs" dxfId="153" priority="210" stopIfTrue="1" operator="equal">
      <formula>"E"</formula>
    </cfRule>
  </conditionalFormatting>
  <conditionalFormatting sqref="H51">
    <cfRule type="cellIs" dxfId="152" priority="205" stopIfTrue="1" operator="equal">
      <formula>"I"</formula>
    </cfRule>
    <cfRule type="cellIs" dxfId="151" priority="206" stopIfTrue="1" operator="equal">
      <formula>"A"</formula>
    </cfRule>
    <cfRule type="cellIs" dxfId="150" priority="207" stopIfTrue="1" operator="equal">
      <formula>"E"</formula>
    </cfRule>
  </conditionalFormatting>
  <conditionalFormatting sqref="H39">
    <cfRule type="cellIs" dxfId="149" priority="232" stopIfTrue="1" operator="equal">
      <formula>"I"</formula>
    </cfRule>
    <cfRule type="cellIs" dxfId="148" priority="233" stopIfTrue="1" operator="equal">
      <formula>"A"</formula>
    </cfRule>
    <cfRule type="cellIs" dxfId="147" priority="234" stopIfTrue="1" operator="equal">
      <formula>"E"</formula>
    </cfRule>
  </conditionalFormatting>
  <conditionalFormatting sqref="H40">
    <cfRule type="cellIs" dxfId="146" priority="229" stopIfTrue="1" operator="equal">
      <formula>"I"</formula>
    </cfRule>
    <cfRule type="cellIs" dxfId="145" priority="230" stopIfTrue="1" operator="equal">
      <formula>"A"</formula>
    </cfRule>
    <cfRule type="cellIs" dxfId="144" priority="231" stopIfTrue="1" operator="equal">
      <formula>"E"</formula>
    </cfRule>
  </conditionalFormatting>
  <conditionalFormatting sqref="H41">
    <cfRule type="cellIs" dxfId="143" priority="226" stopIfTrue="1" operator="equal">
      <formula>"I"</formula>
    </cfRule>
    <cfRule type="cellIs" dxfId="142" priority="227" stopIfTrue="1" operator="equal">
      <formula>"A"</formula>
    </cfRule>
    <cfRule type="cellIs" dxfId="141" priority="228" stopIfTrue="1" operator="equal">
      <formula>"E"</formula>
    </cfRule>
  </conditionalFormatting>
  <conditionalFormatting sqref="H54">
    <cfRule type="cellIs" dxfId="140" priority="202" stopIfTrue="1" operator="equal">
      <formula>"I"</formula>
    </cfRule>
    <cfRule type="cellIs" dxfId="139" priority="203" stopIfTrue="1" operator="equal">
      <formula>"A"</formula>
    </cfRule>
    <cfRule type="cellIs" dxfId="138" priority="204" stopIfTrue="1" operator="equal">
      <formula>"E"</formula>
    </cfRule>
  </conditionalFormatting>
  <conditionalFormatting sqref="H55">
    <cfRule type="cellIs" dxfId="137" priority="199" stopIfTrue="1" operator="equal">
      <formula>"I"</formula>
    </cfRule>
    <cfRule type="cellIs" dxfId="136" priority="200" stopIfTrue="1" operator="equal">
      <formula>"A"</formula>
    </cfRule>
    <cfRule type="cellIs" dxfId="135" priority="201" stopIfTrue="1" operator="equal">
      <formula>"E"</formula>
    </cfRule>
  </conditionalFormatting>
  <conditionalFormatting sqref="H56">
    <cfRule type="cellIs" dxfId="134" priority="196" stopIfTrue="1" operator="equal">
      <formula>"I"</formula>
    </cfRule>
    <cfRule type="cellIs" dxfId="133" priority="197" stopIfTrue="1" operator="equal">
      <formula>"A"</formula>
    </cfRule>
    <cfRule type="cellIs" dxfId="132" priority="198" stopIfTrue="1" operator="equal">
      <formula>"E"</formula>
    </cfRule>
  </conditionalFormatting>
  <conditionalFormatting sqref="H59">
    <cfRule type="cellIs" dxfId="131" priority="190" stopIfTrue="1" operator="equal">
      <formula>"I"</formula>
    </cfRule>
    <cfRule type="cellIs" dxfId="130" priority="191" stopIfTrue="1" operator="equal">
      <formula>"A"</formula>
    </cfRule>
    <cfRule type="cellIs" dxfId="129" priority="192" stopIfTrue="1" operator="equal">
      <formula>"E"</formula>
    </cfRule>
  </conditionalFormatting>
  <conditionalFormatting sqref="H57">
    <cfRule type="cellIs" dxfId="128" priority="193" stopIfTrue="1" operator="equal">
      <formula>"I"</formula>
    </cfRule>
    <cfRule type="cellIs" dxfId="127" priority="194" stopIfTrue="1" operator="equal">
      <formula>"A"</formula>
    </cfRule>
    <cfRule type="cellIs" dxfId="126" priority="195" stopIfTrue="1" operator="equal">
      <formula>"E"</formula>
    </cfRule>
  </conditionalFormatting>
  <conditionalFormatting sqref="H62">
    <cfRule type="cellIs" dxfId="125" priority="187" stopIfTrue="1" operator="equal">
      <formula>"I"</formula>
    </cfRule>
    <cfRule type="cellIs" dxfId="124" priority="188" stopIfTrue="1" operator="equal">
      <formula>"A"</formula>
    </cfRule>
    <cfRule type="cellIs" dxfId="123" priority="189" stopIfTrue="1" operator="equal">
      <formula>"E"</formula>
    </cfRule>
  </conditionalFormatting>
  <conditionalFormatting sqref="H63">
    <cfRule type="cellIs" dxfId="122" priority="184" stopIfTrue="1" operator="equal">
      <formula>"I"</formula>
    </cfRule>
    <cfRule type="cellIs" dxfId="121" priority="185" stopIfTrue="1" operator="equal">
      <formula>"A"</formula>
    </cfRule>
    <cfRule type="cellIs" dxfId="120" priority="186" stopIfTrue="1" operator="equal">
      <formula>"E"</formula>
    </cfRule>
  </conditionalFormatting>
  <conditionalFormatting sqref="H64">
    <cfRule type="cellIs" dxfId="119" priority="181" stopIfTrue="1" operator="equal">
      <formula>"I"</formula>
    </cfRule>
    <cfRule type="cellIs" dxfId="118" priority="182" stopIfTrue="1" operator="equal">
      <formula>"A"</formula>
    </cfRule>
    <cfRule type="cellIs" dxfId="117" priority="183" stopIfTrue="1" operator="equal">
      <formula>"E"</formula>
    </cfRule>
  </conditionalFormatting>
  <conditionalFormatting sqref="H67">
    <cfRule type="cellIs" dxfId="116" priority="175" stopIfTrue="1" operator="equal">
      <formula>"I"</formula>
    </cfRule>
    <cfRule type="cellIs" dxfId="115" priority="176" stopIfTrue="1" operator="equal">
      <formula>"A"</formula>
    </cfRule>
    <cfRule type="cellIs" dxfId="114" priority="177" stopIfTrue="1" operator="equal">
      <formula>"E"</formula>
    </cfRule>
  </conditionalFormatting>
  <conditionalFormatting sqref="H65">
    <cfRule type="cellIs" dxfId="113" priority="178" stopIfTrue="1" operator="equal">
      <formula>"I"</formula>
    </cfRule>
    <cfRule type="cellIs" dxfId="112" priority="179" stopIfTrue="1" operator="equal">
      <formula>"A"</formula>
    </cfRule>
    <cfRule type="cellIs" dxfId="111" priority="180" stopIfTrue="1" operator="equal">
      <formula>"E"</formula>
    </cfRule>
  </conditionalFormatting>
  <conditionalFormatting sqref="H70">
    <cfRule type="cellIs" dxfId="110" priority="172" stopIfTrue="1" operator="equal">
      <formula>"I"</formula>
    </cfRule>
    <cfRule type="cellIs" dxfId="109" priority="173" stopIfTrue="1" operator="equal">
      <formula>"A"</formula>
    </cfRule>
    <cfRule type="cellIs" dxfId="108" priority="174" stopIfTrue="1" operator="equal">
      <formula>"E"</formula>
    </cfRule>
  </conditionalFormatting>
  <conditionalFormatting sqref="H71">
    <cfRule type="cellIs" dxfId="107" priority="169" stopIfTrue="1" operator="equal">
      <formula>"I"</formula>
    </cfRule>
    <cfRule type="cellIs" dxfId="106" priority="170" stopIfTrue="1" operator="equal">
      <formula>"A"</formula>
    </cfRule>
    <cfRule type="cellIs" dxfId="105" priority="171" stopIfTrue="1" operator="equal">
      <formula>"E"</formula>
    </cfRule>
  </conditionalFormatting>
  <conditionalFormatting sqref="H72">
    <cfRule type="cellIs" dxfId="104" priority="166" stopIfTrue="1" operator="equal">
      <formula>"I"</formula>
    </cfRule>
    <cfRule type="cellIs" dxfId="103" priority="167" stopIfTrue="1" operator="equal">
      <formula>"A"</formula>
    </cfRule>
    <cfRule type="cellIs" dxfId="102" priority="168" stopIfTrue="1" operator="equal">
      <formula>"E"</formula>
    </cfRule>
  </conditionalFormatting>
  <conditionalFormatting sqref="H74">
    <cfRule type="cellIs" dxfId="101" priority="160" stopIfTrue="1" operator="equal">
      <formula>"I"</formula>
    </cfRule>
    <cfRule type="cellIs" dxfId="100" priority="161" stopIfTrue="1" operator="equal">
      <formula>"A"</formula>
    </cfRule>
    <cfRule type="cellIs" dxfId="99" priority="162" stopIfTrue="1" operator="equal">
      <formula>"E"</formula>
    </cfRule>
  </conditionalFormatting>
  <conditionalFormatting sqref="H90">
    <cfRule type="cellIs" dxfId="98" priority="115" stopIfTrue="1" operator="equal">
      <formula>"I"</formula>
    </cfRule>
    <cfRule type="cellIs" dxfId="97" priority="116" stopIfTrue="1" operator="equal">
      <formula>"A"</formula>
    </cfRule>
    <cfRule type="cellIs" dxfId="96" priority="117" stopIfTrue="1" operator="equal">
      <formula>"E"</formula>
    </cfRule>
  </conditionalFormatting>
  <conditionalFormatting sqref="H73">
    <cfRule type="cellIs" dxfId="95" priority="157" stopIfTrue="1" operator="equal">
      <formula>"I"</formula>
    </cfRule>
    <cfRule type="cellIs" dxfId="94" priority="158" stopIfTrue="1" operator="equal">
      <formula>"A"</formula>
    </cfRule>
    <cfRule type="cellIs" dxfId="93" priority="159" stopIfTrue="1" operator="equal">
      <formula>"E"</formula>
    </cfRule>
  </conditionalFormatting>
  <conditionalFormatting sqref="H76">
    <cfRule type="cellIs" dxfId="92" priority="154" stopIfTrue="1" operator="equal">
      <formula>"I"</formula>
    </cfRule>
    <cfRule type="cellIs" dxfId="91" priority="155" stopIfTrue="1" operator="equal">
      <formula>"A"</formula>
    </cfRule>
    <cfRule type="cellIs" dxfId="90" priority="156" stopIfTrue="1" operator="equal">
      <formula>"E"</formula>
    </cfRule>
  </conditionalFormatting>
  <conditionalFormatting sqref="H77">
    <cfRule type="cellIs" dxfId="89" priority="151" stopIfTrue="1" operator="equal">
      <formula>"I"</formula>
    </cfRule>
    <cfRule type="cellIs" dxfId="88" priority="152" stopIfTrue="1" operator="equal">
      <formula>"A"</formula>
    </cfRule>
    <cfRule type="cellIs" dxfId="87" priority="153" stopIfTrue="1" operator="equal">
      <formula>"E"</formula>
    </cfRule>
  </conditionalFormatting>
  <conditionalFormatting sqref="H78">
    <cfRule type="cellIs" dxfId="86" priority="148" stopIfTrue="1" operator="equal">
      <formula>"I"</formula>
    </cfRule>
    <cfRule type="cellIs" dxfId="85" priority="149" stopIfTrue="1" operator="equal">
      <formula>"A"</formula>
    </cfRule>
    <cfRule type="cellIs" dxfId="84" priority="150" stopIfTrue="1" operator="equal">
      <formula>"E"</formula>
    </cfRule>
  </conditionalFormatting>
  <conditionalFormatting sqref="H79">
    <cfRule type="cellIs" dxfId="83" priority="142" stopIfTrue="1" operator="equal">
      <formula>"I"</formula>
    </cfRule>
    <cfRule type="cellIs" dxfId="82" priority="143" stopIfTrue="1" operator="equal">
      <formula>"A"</formula>
    </cfRule>
    <cfRule type="cellIs" dxfId="81" priority="144" stopIfTrue="1" operator="equal">
      <formula>"E"</formula>
    </cfRule>
  </conditionalFormatting>
  <conditionalFormatting sqref="H81">
    <cfRule type="cellIs" dxfId="80" priority="139" stopIfTrue="1" operator="equal">
      <formula>"I"</formula>
    </cfRule>
    <cfRule type="cellIs" dxfId="79" priority="140" stopIfTrue="1" operator="equal">
      <formula>"A"</formula>
    </cfRule>
    <cfRule type="cellIs" dxfId="78" priority="141" stopIfTrue="1" operator="equal">
      <formula>"E"</formula>
    </cfRule>
  </conditionalFormatting>
  <conditionalFormatting sqref="H82">
    <cfRule type="cellIs" dxfId="77" priority="136" stopIfTrue="1" operator="equal">
      <formula>"I"</formula>
    </cfRule>
    <cfRule type="cellIs" dxfId="76" priority="137" stopIfTrue="1" operator="equal">
      <formula>"A"</formula>
    </cfRule>
    <cfRule type="cellIs" dxfId="75" priority="138" stopIfTrue="1" operator="equal">
      <formula>"E"</formula>
    </cfRule>
  </conditionalFormatting>
  <conditionalFormatting sqref="H83">
    <cfRule type="cellIs" dxfId="74" priority="133" stopIfTrue="1" operator="equal">
      <formula>"I"</formula>
    </cfRule>
    <cfRule type="cellIs" dxfId="73" priority="134" stopIfTrue="1" operator="equal">
      <formula>"A"</formula>
    </cfRule>
    <cfRule type="cellIs" dxfId="72" priority="135" stopIfTrue="1" operator="equal">
      <formula>"E"</formula>
    </cfRule>
  </conditionalFormatting>
  <conditionalFormatting sqref="H84">
    <cfRule type="cellIs" dxfId="71" priority="130" stopIfTrue="1" operator="equal">
      <formula>"I"</formula>
    </cfRule>
    <cfRule type="cellIs" dxfId="70" priority="131" stopIfTrue="1" operator="equal">
      <formula>"A"</formula>
    </cfRule>
    <cfRule type="cellIs" dxfId="69" priority="132" stopIfTrue="1" operator="equal">
      <formula>"E"</formula>
    </cfRule>
  </conditionalFormatting>
  <conditionalFormatting sqref="H85">
    <cfRule type="cellIs" dxfId="68" priority="127" stopIfTrue="1" operator="equal">
      <formula>"I"</formula>
    </cfRule>
    <cfRule type="cellIs" dxfId="67" priority="128" stopIfTrue="1" operator="equal">
      <formula>"A"</formula>
    </cfRule>
    <cfRule type="cellIs" dxfId="66" priority="129" stopIfTrue="1" operator="equal">
      <formula>"E"</formula>
    </cfRule>
  </conditionalFormatting>
  <conditionalFormatting sqref="H87">
    <cfRule type="cellIs" dxfId="65" priority="124" stopIfTrue="1" operator="equal">
      <formula>"I"</formula>
    </cfRule>
    <cfRule type="cellIs" dxfId="64" priority="125" stopIfTrue="1" operator="equal">
      <formula>"A"</formula>
    </cfRule>
    <cfRule type="cellIs" dxfId="63" priority="126" stopIfTrue="1" operator="equal">
      <formula>"E"</formula>
    </cfRule>
  </conditionalFormatting>
  <conditionalFormatting sqref="H88">
    <cfRule type="cellIs" dxfId="62" priority="121" stopIfTrue="1" operator="equal">
      <formula>"I"</formula>
    </cfRule>
    <cfRule type="cellIs" dxfId="61" priority="122" stopIfTrue="1" operator="equal">
      <formula>"A"</formula>
    </cfRule>
    <cfRule type="cellIs" dxfId="60" priority="123" stopIfTrue="1" operator="equal">
      <formula>"E"</formula>
    </cfRule>
  </conditionalFormatting>
  <conditionalFormatting sqref="H89">
    <cfRule type="cellIs" dxfId="59" priority="118" stopIfTrue="1" operator="equal">
      <formula>"I"</formula>
    </cfRule>
    <cfRule type="cellIs" dxfId="58" priority="119" stopIfTrue="1" operator="equal">
      <formula>"A"</formula>
    </cfRule>
    <cfRule type="cellIs" dxfId="57" priority="120" stopIfTrue="1" operator="equal">
      <formula>"E"</formula>
    </cfRule>
  </conditionalFormatting>
  <conditionalFormatting sqref="H91">
    <cfRule type="cellIs" dxfId="56" priority="112" stopIfTrue="1" operator="equal">
      <formula>"I"</formula>
    </cfRule>
    <cfRule type="cellIs" dxfId="55" priority="113" stopIfTrue="1" operator="equal">
      <formula>"A"</formula>
    </cfRule>
    <cfRule type="cellIs" dxfId="54" priority="114" stopIfTrue="1" operator="equal">
      <formula>"E"</formula>
    </cfRule>
  </conditionalFormatting>
  <conditionalFormatting sqref="H99">
    <cfRule type="cellIs" dxfId="53" priority="55" stopIfTrue="1" operator="equal">
      <formula>"I"</formula>
    </cfRule>
    <cfRule type="cellIs" dxfId="52" priority="56" stopIfTrue="1" operator="equal">
      <formula>"A"</formula>
    </cfRule>
    <cfRule type="cellIs" dxfId="51" priority="57" stopIfTrue="1" operator="equal">
      <formula>"E"</formula>
    </cfRule>
  </conditionalFormatting>
  <conditionalFormatting sqref="H101">
    <cfRule type="cellIs" dxfId="50" priority="52" stopIfTrue="1" operator="equal">
      <formula>"I"</formula>
    </cfRule>
    <cfRule type="cellIs" dxfId="49" priority="53" stopIfTrue="1" operator="equal">
      <formula>"A"</formula>
    </cfRule>
    <cfRule type="cellIs" dxfId="48" priority="54" stopIfTrue="1" operator="equal">
      <formula>"E"</formula>
    </cfRule>
  </conditionalFormatting>
  <conditionalFormatting sqref="H13">
    <cfRule type="cellIs" dxfId="47" priority="49" stopIfTrue="1" operator="equal">
      <formula>"I"</formula>
    </cfRule>
    <cfRule type="cellIs" dxfId="46" priority="50" stopIfTrue="1" operator="equal">
      <formula>"A"</formula>
    </cfRule>
    <cfRule type="cellIs" dxfId="45" priority="51" stopIfTrue="1" operator="equal">
      <formula>"E"</formula>
    </cfRule>
  </conditionalFormatting>
  <conditionalFormatting sqref="H15">
    <cfRule type="cellIs" dxfId="44" priority="46" stopIfTrue="1" operator="equal">
      <formula>"I"</formula>
    </cfRule>
    <cfRule type="cellIs" dxfId="43" priority="47" stopIfTrue="1" operator="equal">
      <formula>"A"</formula>
    </cfRule>
    <cfRule type="cellIs" dxfId="42" priority="48" stopIfTrue="1" operator="equal">
      <formula>"E"</formula>
    </cfRule>
  </conditionalFormatting>
  <conditionalFormatting sqref="H16">
    <cfRule type="cellIs" dxfId="41" priority="43" stopIfTrue="1" operator="equal">
      <formula>"I"</formula>
    </cfRule>
    <cfRule type="cellIs" dxfId="40" priority="44" stopIfTrue="1" operator="equal">
      <formula>"A"</formula>
    </cfRule>
    <cfRule type="cellIs" dxfId="39" priority="45" stopIfTrue="1" operator="equal">
      <formula>"E"</formula>
    </cfRule>
  </conditionalFormatting>
  <conditionalFormatting sqref="H14">
    <cfRule type="cellIs" dxfId="38" priority="37" stopIfTrue="1" operator="equal">
      <formula>"I"</formula>
    </cfRule>
    <cfRule type="cellIs" dxfId="37" priority="38" stopIfTrue="1" operator="equal">
      <formula>"A"</formula>
    </cfRule>
    <cfRule type="cellIs" dxfId="36" priority="39" stopIfTrue="1" operator="equal">
      <formula>"E"</formula>
    </cfRule>
  </conditionalFormatting>
  <conditionalFormatting sqref="H28">
    <cfRule type="cellIs" dxfId="35" priority="34" stopIfTrue="1" operator="equal">
      <formula>"I"</formula>
    </cfRule>
    <cfRule type="cellIs" dxfId="34" priority="35" stopIfTrue="1" operator="equal">
      <formula>"A"</formula>
    </cfRule>
    <cfRule type="cellIs" dxfId="33" priority="36" stopIfTrue="1" operator="equal">
      <formula>"E"</formula>
    </cfRule>
  </conditionalFormatting>
  <conditionalFormatting sqref="H42">
    <cfRule type="cellIs" dxfId="32" priority="31" stopIfTrue="1" operator="equal">
      <formula>"I"</formula>
    </cfRule>
    <cfRule type="cellIs" dxfId="31" priority="32" stopIfTrue="1" operator="equal">
      <formula>"A"</formula>
    </cfRule>
    <cfRule type="cellIs" dxfId="30" priority="33" stopIfTrue="1" operator="equal">
      <formula>"E"</formula>
    </cfRule>
  </conditionalFormatting>
  <conditionalFormatting sqref="H48">
    <cfRule type="cellIs" dxfId="29" priority="25" stopIfTrue="1" operator="equal">
      <formula>"I"</formula>
    </cfRule>
    <cfRule type="cellIs" dxfId="28" priority="26" stopIfTrue="1" operator="equal">
      <formula>"A"</formula>
    </cfRule>
    <cfRule type="cellIs" dxfId="27" priority="27" stopIfTrue="1" operator="equal">
      <formula>"E"</formula>
    </cfRule>
  </conditionalFormatting>
  <conditionalFormatting sqref="H47">
    <cfRule type="cellIs" dxfId="26" priority="28" stopIfTrue="1" operator="equal">
      <formula>"I"</formula>
    </cfRule>
    <cfRule type="cellIs" dxfId="25" priority="29" stopIfTrue="1" operator="equal">
      <formula>"A"</formula>
    </cfRule>
    <cfRule type="cellIs" dxfId="24" priority="30" stopIfTrue="1" operator="equal">
      <formula>"E"</formula>
    </cfRule>
  </conditionalFormatting>
  <conditionalFormatting sqref="H109">
    <cfRule type="cellIs" dxfId="23" priority="22" stopIfTrue="1" operator="equal">
      <formula>"I"</formula>
    </cfRule>
    <cfRule type="cellIs" dxfId="22" priority="23" stopIfTrue="1" operator="equal">
      <formula>"A"</formula>
    </cfRule>
    <cfRule type="cellIs" dxfId="21" priority="24" stopIfTrue="1" operator="equal">
      <formula>"E"</formula>
    </cfRule>
  </conditionalFormatting>
  <conditionalFormatting sqref="H29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20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37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50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58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66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104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147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147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5" ht="12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5" ht="12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5" ht="12" customHeight="1" x14ac:dyDescent="0.25">
      <c r="A4" s="141" t="str">
        <f>Contagem!A5&amp;" : "&amp;Contagem!F5</f>
        <v>Aplicação : CFC - EPC</v>
      </c>
      <c r="B4" s="141"/>
      <c r="C4" s="141"/>
      <c r="D4" s="141"/>
      <c r="E4" s="141"/>
      <c r="F4" s="142" t="str">
        <f>Contagem!A6&amp;" : "&amp;Contagem!F6</f>
        <v>Projeto : EPC - Módulo 3 - Entrega 1</v>
      </c>
      <c r="G4" s="142"/>
      <c r="H4" s="142"/>
      <c r="I4" s="142"/>
      <c r="J4" s="142"/>
      <c r="K4" s="142"/>
      <c r="L4" s="142"/>
    </row>
    <row r="5" spans="1:15" ht="12" customHeight="1" x14ac:dyDescent="0.25">
      <c r="A5" s="122" t="str">
        <f>Contagem!A7&amp;" : "&amp;Contagem!F7</f>
        <v>Responsável : Rodrigo Medeiros</v>
      </c>
      <c r="B5" s="122"/>
      <c r="C5" s="122"/>
      <c r="D5" s="122"/>
      <c r="E5" s="122"/>
      <c r="F5" s="142" t="str">
        <f>Contagem!A8&amp;" : "&amp;Contagem!F8</f>
        <v xml:space="preserve">Revisor : </v>
      </c>
      <c r="G5" s="142"/>
      <c r="H5" s="142"/>
      <c r="I5" s="142"/>
      <c r="J5" s="142"/>
      <c r="K5" s="142"/>
      <c r="L5" s="142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34" t="str">
        <f>Contagem!R4&amp;" = "&amp;VALUE(Contagem!T4)</f>
        <v>R$/PF = 0</v>
      </c>
      <c r="G6" s="134"/>
      <c r="H6" s="134" t="str">
        <f>" Custo= "&amp;DOLLAR(Contagem!W4)</f>
        <v xml:space="preserve"> Custo= R$ 0,00</v>
      </c>
      <c r="I6" s="134"/>
      <c r="J6" s="134"/>
      <c r="K6" s="135" t="str">
        <f>"PF  = "&amp;VALUE(Contagem!W5)</f>
        <v>PF  = 286</v>
      </c>
      <c r="L6" s="135"/>
    </row>
    <row r="7" spans="1:15" ht="12" customHeight="1" x14ac:dyDescent="0.25">
      <c r="A7" s="136" t="s">
        <v>42</v>
      </c>
      <c r="B7" s="136"/>
      <c r="C7" s="137" t="s">
        <v>43</v>
      </c>
      <c r="D7" s="137"/>
      <c r="E7" s="137"/>
      <c r="F7" s="137"/>
      <c r="G7" s="138" t="s">
        <v>44</v>
      </c>
      <c r="H7" s="138"/>
      <c r="I7" s="139" t="s">
        <v>45</v>
      </c>
      <c r="J7" s="139"/>
      <c r="K7" s="139"/>
      <c r="L7" s="139"/>
    </row>
    <row r="8" spans="1:15" ht="12" customHeight="1" x14ac:dyDescent="0.25">
      <c r="A8" s="136"/>
      <c r="B8" s="136"/>
      <c r="C8" s="137"/>
      <c r="D8" s="137"/>
      <c r="E8" s="137"/>
      <c r="F8" s="137"/>
      <c r="G8" s="138"/>
      <c r="H8" s="138"/>
      <c r="I8" s="138"/>
      <c r="J8" s="139"/>
      <c r="K8" s="139"/>
      <c r="L8" s="139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COUNTIF(Funções!K8:K144,"EEL")</f>
        <v>33</v>
      </c>
      <c r="D10" s="29"/>
      <c r="E10" s="30" t="s">
        <v>46</v>
      </c>
      <c r="F10" s="30" t="s">
        <v>47</v>
      </c>
      <c r="G10" s="28">
        <f>C10*3</f>
        <v>99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COUNTIF(Funções!K8:K144,"EEA")</f>
        <v>2</v>
      </c>
      <c r="D11" s="29"/>
      <c r="E11" s="30" t="s">
        <v>48</v>
      </c>
      <c r="F11" s="30" t="s">
        <v>49</v>
      </c>
      <c r="G11" s="28">
        <f>C11*4</f>
        <v>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COUNTIF(Funções!K8:K144,"EEH")</f>
        <v>3</v>
      </c>
      <c r="D12" s="29"/>
      <c r="E12" s="30" t="s">
        <v>50</v>
      </c>
      <c r="F12" s="30" t="s">
        <v>51</v>
      </c>
      <c r="G12" s="28">
        <f>C12*6</f>
        <v>18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38</v>
      </c>
      <c r="D14" s="29"/>
      <c r="E14" s="29"/>
      <c r="F14" s="34" t="s">
        <v>52</v>
      </c>
      <c r="G14" s="28">
        <f>SUM(G10:G12)</f>
        <v>125</v>
      </c>
      <c r="H14" s="29"/>
      <c r="I14" s="35">
        <f>IF($G$45&lt;&gt;0,G14/$G$45,"")</f>
        <v>0.41666666666666669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COUNTIF(Funções!K8:K144,"SEL")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COUNTIF(Funções!K8:K144,"SEA")</f>
        <v>4</v>
      </c>
      <c r="D18" s="29"/>
      <c r="E18" s="30" t="s">
        <v>48</v>
      </c>
      <c r="F18" s="30" t="s">
        <v>53</v>
      </c>
      <c r="G18" s="28">
        <f>C18*5</f>
        <v>20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COUNTIF(Funções!K8:K144,"SEH")</f>
        <v>2</v>
      </c>
      <c r="D19" s="29"/>
      <c r="E19" s="30" t="s">
        <v>50</v>
      </c>
      <c r="F19" s="30" t="s">
        <v>54</v>
      </c>
      <c r="G19" s="28">
        <f>C19*7</f>
        <v>14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6</v>
      </c>
      <c r="D21" s="29"/>
      <c r="E21" s="29"/>
      <c r="F21" s="34" t="s">
        <v>52</v>
      </c>
      <c r="G21" s="28">
        <f>SUM(G17:G19)</f>
        <v>34</v>
      </c>
      <c r="H21" s="29"/>
      <c r="I21" s="40">
        <f>IF($G$45&lt;&gt;0,G21/$G$45,"")</f>
        <v>0.11333333333333333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COUNTIF(Funções!K8:K144,"CEL")</f>
        <v>13</v>
      </c>
      <c r="D24" s="29"/>
      <c r="E24" s="30" t="s">
        <v>46</v>
      </c>
      <c r="F24" s="30" t="s">
        <v>47</v>
      </c>
      <c r="G24" s="28">
        <f>C24*3</f>
        <v>39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COUNTIF(Funções!K8:K144,"CEA")</f>
        <v>5</v>
      </c>
      <c r="D25" s="29"/>
      <c r="E25" s="30" t="s">
        <v>48</v>
      </c>
      <c r="F25" s="30" t="s">
        <v>49</v>
      </c>
      <c r="G25" s="28">
        <f>C25*4</f>
        <v>20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COUNTIF(Funções!K8:K144,"CEH")</f>
        <v>0</v>
      </c>
      <c r="D26" s="29"/>
      <c r="E26" s="30" t="s">
        <v>50</v>
      </c>
      <c r="F26" s="30" t="s">
        <v>51</v>
      </c>
      <c r="G26" s="28">
        <f>C26*6</f>
        <v>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18</v>
      </c>
      <c r="D28" s="29"/>
      <c r="E28" s="29"/>
      <c r="F28" s="34" t="s">
        <v>52</v>
      </c>
      <c r="G28" s="28">
        <f>SUM(G24:G26)</f>
        <v>59</v>
      </c>
      <c r="H28" s="29"/>
      <c r="I28" s="41">
        <f>IF($G$45&lt;&gt;0,G28/$G$45,"")</f>
        <v>0.19666666666666666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COUNTIF(Funções!K8:K144,"ALIL")</f>
        <v>6</v>
      </c>
      <c r="D31" s="29"/>
      <c r="E31" s="29" t="s">
        <v>46</v>
      </c>
      <c r="F31" s="29" t="s">
        <v>54</v>
      </c>
      <c r="G31" s="28">
        <f>C31*7</f>
        <v>42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COUNTIF(Funções!K8:K144,"ALIA")</f>
        <v>3</v>
      </c>
      <c r="D32" s="29"/>
      <c r="E32" s="29" t="s">
        <v>48</v>
      </c>
      <c r="F32" s="29" t="s">
        <v>55</v>
      </c>
      <c r="G32" s="28">
        <f>C32*10</f>
        <v>30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COUNTIF(Funções!K8:K144,"ALIH")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9</v>
      </c>
      <c r="D35" s="29"/>
      <c r="E35" s="29"/>
      <c r="F35" s="34" t="s">
        <v>52</v>
      </c>
      <c r="G35" s="28">
        <f>SUM(G31:G33)</f>
        <v>72</v>
      </c>
      <c r="H35" s="29"/>
      <c r="I35" s="42">
        <f>IF($G$45&lt;&gt;0,G35/$G$45,"")</f>
        <v>0.24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COUNTIF(Funções!K8:K144,"AIEL")</f>
        <v>2</v>
      </c>
      <c r="D38" s="29"/>
      <c r="E38" s="29" t="s">
        <v>46</v>
      </c>
      <c r="F38" s="29" t="s">
        <v>53</v>
      </c>
      <c r="G38" s="28">
        <f>C38*5</f>
        <v>10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COUNTIF(Funções!K8:K144,"AIEA")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COUNTIF(Funções!K8:K144,"AIEH")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2</v>
      </c>
      <c r="D42" s="29"/>
      <c r="E42" s="29"/>
      <c r="F42" s="34" t="s">
        <v>52</v>
      </c>
      <c r="G42" s="28">
        <f>SUM(G38:G40)</f>
        <v>10</v>
      </c>
      <c r="H42" s="29"/>
      <c r="I42" s="43">
        <f>IF($G$45&lt;&gt;0,G42/$G$45,"")</f>
        <v>3.3333333333333333E-2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300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327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345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33" t="s">
        <v>64</v>
      </c>
      <c r="C55" s="133"/>
      <c r="D55" s="133"/>
      <c r="E55" s="45">
        <f>SUMIF(Funções!$H$8:$H$237,"I",Funções!$N$8:$N$237)</f>
        <v>272</v>
      </c>
      <c r="F55" s="45">
        <f>Contagem!U11</f>
        <v>1</v>
      </c>
      <c r="G55" s="46">
        <f>F55*E55</f>
        <v>272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33" t="s">
        <v>66</v>
      </c>
      <c r="C56" s="133"/>
      <c r="D56" s="133"/>
      <c r="E56" s="45">
        <f>SUMIF(Funções!$H$8:$H$237,"A",Funções!$N$8:$N$237)</f>
        <v>28</v>
      </c>
      <c r="F56" s="45">
        <f>Contagem!U12</f>
        <v>0.5</v>
      </c>
      <c r="G56" s="46">
        <f>F56*E56</f>
        <v>14</v>
      </c>
      <c r="H56" s="47"/>
      <c r="I56" s="47"/>
      <c r="J56" s="47"/>
      <c r="K56" s="49">
        <f>Contagem!W5</f>
        <v>286</v>
      </c>
      <c r="L56" s="32"/>
    </row>
    <row r="57" spans="1:12" ht="12" customHeight="1" x14ac:dyDescent="0.25">
      <c r="A57" s="26"/>
      <c r="B57" s="133" t="s">
        <v>67</v>
      </c>
      <c r="C57" s="133"/>
      <c r="D57" s="133"/>
      <c r="E57" s="45">
        <f>SUMIF(Funções!$H$8:$H$236,"E",Funções!$N$8:$N$237)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33" t="s">
        <v>68</v>
      </c>
      <c r="C58" s="133"/>
      <c r="D58" s="133"/>
      <c r="E58" s="45">
        <f>SUMIF(Funções!$H$8:$H$237,"T",Funções!$N$8:$N$237)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33" t="s">
        <v>70</v>
      </c>
      <c r="C59" s="133"/>
      <c r="D59" s="133"/>
      <c r="E59" s="45">
        <f>SUMIF(Funções!$H$8:$H$237,"C",Funções!$N$8:$N$237)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2016-02-17T16:05:58Z</dcterms:modified>
</cp:coreProperties>
</file>